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ACTURACION\Respaldo Facturacion\ADMI\"/>
    </mc:Choice>
  </mc:AlternateContent>
  <xr:revisionPtr revIDLastSave="0" documentId="13_ncr:1_{BD6E5E8D-06E3-4BBB-942D-76B5B2A8FF28}" xr6:coauthVersionLast="47" xr6:coauthVersionMax="47" xr10:uidLastSave="{00000000-0000-0000-0000-000000000000}"/>
  <bookViews>
    <workbookView xWindow="-120" yWindow="-120" windowWidth="20730" windowHeight="11040" tabRatio="649" firstSheet="24" activeTab="26" xr2:uid="{28C51076-8D05-4A96-B283-079219D1B931}"/>
  </bookViews>
  <sheets>
    <sheet name="GASTOS DICIEMBRE 2024" sheetId="48" state="hidden" r:id="rId1"/>
    <sheet name="RESUMEN DIC 2024" sheetId="47" state="hidden" r:id="rId2"/>
    <sheet name="GASTOS DIC 2024" sheetId="46" state="hidden" r:id="rId3"/>
    <sheet name="GASTOS ENERO 2025" sheetId="53" r:id="rId4"/>
    <sheet name="RESUMEN ENE 2025" sheetId="54" r:id="rId5"/>
    <sheet name="GASTOS ENE 2025" sheetId="55" r:id="rId6"/>
    <sheet name="GASTOS FEBRERO 2025" sheetId="59" r:id="rId7"/>
    <sheet name="RESUMEN FEB 2025" sheetId="58" r:id="rId8"/>
    <sheet name="GASTOS FEB 2025" sheetId="56" r:id="rId9"/>
    <sheet name="GASTOS MARZO 2025" sheetId="60" r:id="rId10"/>
    <sheet name="RESUMEN MZO 2025" sheetId="61" r:id="rId11"/>
    <sheet name="GASTOS MZO 2025" sheetId="62" r:id="rId12"/>
    <sheet name="GASTOS ABRIL 2025" sheetId="63" r:id="rId13"/>
    <sheet name="RESUMEN ABR 2025" sheetId="64" r:id="rId14"/>
    <sheet name="GASTOS ABR 2025" sheetId="65" r:id="rId15"/>
    <sheet name="GASTOS MAYO 2025" sheetId="68" r:id="rId16"/>
    <sheet name="RESUMEN MAY 2025" sheetId="69" r:id="rId17"/>
    <sheet name="GASTOS MAY 2025" sheetId="67" r:id="rId18"/>
    <sheet name="GASTOS JUNIO 2025" sheetId="74" r:id="rId19"/>
    <sheet name="RESUMEN JUN 2025" sheetId="73" r:id="rId20"/>
    <sheet name="GASTOS JUN 2025" sheetId="72" r:id="rId21"/>
    <sheet name="GASTOS JULIO 2025" sheetId="77" r:id="rId22"/>
    <sheet name="GASTOS JUL 2025" sheetId="79" r:id="rId23"/>
    <sheet name="RESUMEN JULIO" sheetId="85" r:id="rId24"/>
    <sheet name="GASTOS AGOSTO 2025" sheetId="88" r:id="rId25"/>
    <sheet name="GASTOS AGOSTO 25" sheetId="86" r:id="rId26"/>
    <sheet name="RESUMEN AGOSTO" sheetId="87" r:id="rId27"/>
    <sheet name="CAJA CHICA" sheetId="89" r:id="rId28"/>
    <sheet name="Hoja2" sheetId="90" r:id="rId29"/>
    <sheet name="Hoja1" sheetId="70" state="hidden" r:id="rId30"/>
  </sheets>
  <definedNames>
    <definedName name="_xlnm._FilterDatabase" localSheetId="25" hidden="1">'GASTOS AGOSTO 25'!$A$2:$M$2</definedName>
    <definedName name="_xlnm._FilterDatabase" localSheetId="5" hidden="1">'GASTOS ENE 2025'!$A$3:$X$113</definedName>
    <definedName name="_xlnm._FilterDatabase" localSheetId="8" hidden="1">'GASTOS FEB 2025'!$A$1:$I$78</definedName>
    <definedName name="_xlnm._FilterDatabase" localSheetId="22" hidden="1">'GASTOS JUL 2025'!$A$2:$M$156</definedName>
    <definedName name="_xlnm.Print_Area" localSheetId="12">'GASTOS ABRIL 2025'!$A$1:$H$93</definedName>
    <definedName name="_xlnm.Print_Area" localSheetId="25">'GASTOS AGOSTO 25'!$A$1:$J$2</definedName>
    <definedName name="_xlnm.Print_Area" localSheetId="22">'GASTOS JUL 2025'!$A$1:$J$15</definedName>
    <definedName name="_xlnm.Print_Area" localSheetId="20">'GASTOS JUN 2025'!$A$1:$I$129</definedName>
    <definedName name="_xlnm.Print_Area" localSheetId="11">'GASTOS MZO 2025'!$F$37:$G$42</definedName>
  </definedNames>
  <calcPr calcId="191029"/>
  <pivotCaches>
    <pivotCache cacheId="0" r:id="rId31"/>
    <pivotCache cacheId="1" r:id="rId32"/>
    <pivotCache cacheId="2" r:id="rId33"/>
    <pivotCache cacheId="3" r:id="rId34"/>
    <pivotCache cacheId="4" r:id="rId35"/>
    <pivotCache cacheId="5" r:id="rId36"/>
    <pivotCache cacheId="6" r:id="rId37"/>
    <pivotCache cacheId="7" r:id="rId38"/>
    <pivotCache cacheId="19" r:id="rId3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7" l="1"/>
  <c r="I71" i="86"/>
  <c r="I72" i="86" s="1"/>
  <c r="L20" i="90"/>
  <c r="K16" i="90"/>
  <c r="K17" i="90"/>
  <c r="K19" i="90"/>
  <c r="G14" i="90"/>
  <c r="K18" i="90"/>
  <c r="L17" i="90"/>
  <c r="L16" i="90"/>
  <c r="K15" i="90"/>
  <c r="K14" i="90"/>
  <c r="K13" i="90"/>
  <c r="K12" i="90"/>
  <c r="K11" i="90"/>
  <c r="L19" i="90"/>
  <c r="L18" i="90"/>
  <c r="L15" i="90"/>
  <c r="L14" i="90"/>
  <c r="L13" i="90"/>
  <c r="L12" i="90"/>
  <c r="L11" i="90"/>
  <c r="C37" i="90"/>
  <c r="C36" i="90"/>
  <c r="C35" i="90"/>
  <c r="C34" i="90"/>
  <c r="C33" i="90"/>
  <c r="C32" i="90"/>
  <c r="C31" i="90"/>
  <c r="C30" i="90"/>
  <c r="C29" i="90"/>
  <c r="C38" i="90" s="1"/>
  <c r="C24" i="90"/>
  <c r="C23" i="90"/>
  <c r="C22" i="90"/>
  <c r="C21" i="90"/>
  <c r="C20" i="90"/>
  <c r="C19" i="90"/>
  <c r="C18" i="90"/>
  <c r="C17" i="90"/>
  <c r="C16" i="90"/>
  <c r="C25" i="90" s="1"/>
  <c r="C11" i="90"/>
  <c r="C10" i="90"/>
  <c r="C9" i="90"/>
  <c r="C8" i="90"/>
  <c r="C7" i="90"/>
  <c r="C6" i="90"/>
  <c r="C5" i="90"/>
  <c r="C4" i="90"/>
  <c r="C3" i="90"/>
  <c r="C12" i="90" s="1"/>
  <c r="X21" i="89" l="1"/>
  <c r="X20" i="89"/>
  <c r="T12" i="89"/>
  <c r="S12" i="89"/>
  <c r="R12" i="89"/>
  <c r="Q12" i="89"/>
  <c r="O12" i="89"/>
  <c r="P12" i="89"/>
  <c r="N12" i="89"/>
  <c r="M12" i="89"/>
  <c r="L12" i="89"/>
  <c r="AA24" i="89" l="1"/>
  <c r="X23" i="89" l="1"/>
  <c r="J12" i="89"/>
  <c r="X16" i="89" l="1"/>
  <c r="X17" i="89"/>
  <c r="X18" i="89"/>
  <c r="X19" i="89"/>
  <c r="X22" i="89"/>
  <c r="X15" i="89"/>
  <c r="AD9" i="89"/>
  <c r="X24" i="89" l="1"/>
  <c r="E2" i="87" l="1"/>
  <c r="E9" i="87"/>
  <c r="L33" i="86" l="1"/>
  <c r="I3" i="86"/>
  <c r="I4" i="86" s="1"/>
  <c r="I5" i="86" s="1"/>
  <c r="I6" i="86" s="1"/>
  <c r="I7" i="86" s="1"/>
  <c r="I8" i="86" s="1"/>
  <c r="I9" i="86" s="1"/>
  <c r="I10" i="86" s="1"/>
  <c r="I11" i="86" s="1"/>
  <c r="I12" i="86" s="1"/>
  <c r="I13" i="86" s="1"/>
  <c r="I14" i="86" s="1"/>
  <c r="I15" i="86" s="1"/>
  <c r="I16" i="86" s="1"/>
  <c r="I17" i="86" s="1"/>
  <c r="I18" i="86" s="1"/>
  <c r="I19" i="86" s="1"/>
  <c r="I20" i="86" s="1"/>
  <c r="I21" i="86" s="1"/>
  <c r="I22" i="86" s="1"/>
  <c r="I23" i="86" s="1"/>
  <c r="I24" i="86" s="1"/>
  <c r="I25" i="86" s="1"/>
  <c r="I26" i="86" s="1"/>
  <c r="I27" i="86" s="1"/>
  <c r="I28" i="86" s="1"/>
  <c r="I29" i="86" s="1"/>
  <c r="I30" i="86" s="1"/>
  <c r="I31" i="86" s="1"/>
  <c r="I32" i="86" s="1"/>
  <c r="I33" i="86" s="1"/>
  <c r="I34" i="86" s="1"/>
  <c r="I35" i="86" s="1"/>
  <c r="I36" i="86" s="1"/>
  <c r="I37" i="86" s="1"/>
  <c r="I38" i="86" s="1"/>
  <c r="I39" i="86" s="1"/>
  <c r="I40" i="86" s="1"/>
  <c r="I41" i="86" s="1"/>
  <c r="I42" i="86" s="1"/>
  <c r="I43" i="86" s="1"/>
  <c r="I44" i="86" s="1"/>
  <c r="I45" i="86" s="1"/>
  <c r="I46" i="86" s="1"/>
  <c r="I47" i="86" s="1"/>
  <c r="I48" i="86" s="1"/>
  <c r="I49" i="86" s="1"/>
  <c r="I50" i="86" s="1"/>
  <c r="I51" i="86" s="1"/>
  <c r="I52" i="86" s="1"/>
  <c r="I53" i="86" s="1"/>
  <c r="I54" i="86" s="1"/>
  <c r="I55" i="86" s="1"/>
  <c r="I56" i="86" s="1"/>
  <c r="I57" i="86" s="1"/>
  <c r="I58" i="86" s="1"/>
  <c r="I59" i="86" s="1"/>
  <c r="I60" i="86" s="1"/>
  <c r="I61" i="86" s="1"/>
  <c r="I62" i="86" s="1"/>
  <c r="I63" i="86" s="1"/>
  <c r="I64" i="86" s="1"/>
  <c r="I65" i="86" s="1"/>
  <c r="I66" i="86" s="1"/>
  <c r="I67" i="86" s="1"/>
  <c r="I68" i="86" s="1"/>
  <c r="I69" i="86" s="1"/>
  <c r="I70" i="86" s="1"/>
  <c r="H4" i="77"/>
  <c r="H159" i="77" s="1"/>
  <c r="C22" i="85" l="1"/>
  <c r="E7" i="85"/>
  <c r="H40" i="79" l="1"/>
  <c r="H13" i="79" l="1"/>
  <c r="H5" i="79" l="1"/>
  <c r="I3" i="79"/>
  <c r="I4" i="79" s="1"/>
  <c r="G86" i="74"/>
  <c r="G71" i="74"/>
  <c r="G5" i="74"/>
  <c r="D20" i="73"/>
  <c r="D19" i="73"/>
  <c r="G77" i="72"/>
  <c r="G95" i="72"/>
  <c r="I5" i="79" l="1"/>
  <c r="I6" i="79" s="1"/>
  <c r="I7" i="79" s="1"/>
  <c r="I8" i="79" s="1"/>
  <c r="I9" i="79" s="1"/>
  <c r="I10" i="79" s="1"/>
  <c r="I11" i="79" s="1"/>
  <c r="I12" i="79" s="1"/>
  <c r="I13" i="79" s="1"/>
  <c r="I14" i="79" s="1"/>
  <c r="I15" i="79" s="1"/>
  <c r="I16" i="79" s="1"/>
  <c r="I17" i="79" s="1"/>
  <c r="I18" i="79" s="1"/>
  <c r="I19" i="79" s="1"/>
  <c r="I20" i="79" s="1"/>
  <c r="I21" i="79" s="1"/>
  <c r="I22" i="79" s="1"/>
  <c r="I23" i="79" s="1"/>
  <c r="G106" i="72"/>
  <c r="I24" i="79" l="1"/>
  <c r="G97" i="72"/>
  <c r="I25" i="79" l="1"/>
  <c r="I26" i="79" s="1"/>
  <c r="I27" i="79" s="1"/>
  <c r="I28" i="79" s="1"/>
  <c r="G78" i="72"/>
  <c r="J46" i="72"/>
  <c r="G39" i="72"/>
  <c r="I29" i="79" l="1"/>
  <c r="I30" i="79" s="1"/>
  <c r="I31" i="79" s="1"/>
  <c r="I32" i="79" s="1"/>
  <c r="I33" i="79" s="1"/>
  <c r="I34" i="79" s="1"/>
  <c r="I35" i="79" s="1"/>
  <c r="I36" i="79" s="1"/>
  <c r="I37" i="79" s="1"/>
  <c r="I38" i="79" s="1"/>
  <c r="I39" i="79" s="1"/>
  <c r="I40" i="79" s="1"/>
  <c r="I41" i="79" s="1"/>
  <c r="I42" i="79" s="1"/>
  <c r="I43" i="79" s="1"/>
  <c r="I44" i="79" s="1"/>
  <c r="I45" i="79" s="1"/>
  <c r="I46" i="79" s="1"/>
  <c r="I47" i="79" s="1"/>
  <c r="I48" i="79" s="1"/>
  <c r="I49" i="79" s="1"/>
  <c r="I50" i="79" s="1"/>
  <c r="I51" i="79" s="1"/>
  <c r="I52" i="79" s="1"/>
  <c r="I53" i="79" s="1"/>
  <c r="I54" i="79" s="1"/>
  <c r="I55" i="79" s="1"/>
  <c r="I56" i="79" s="1"/>
  <c r="I57" i="79" s="1"/>
  <c r="I58" i="79" s="1"/>
  <c r="I59" i="79" s="1"/>
  <c r="I60" i="79" s="1"/>
  <c r="I61" i="79" s="1"/>
  <c r="I62" i="79" s="1"/>
  <c r="I63" i="79" s="1"/>
  <c r="I64" i="79" s="1"/>
  <c r="I65" i="79" s="1"/>
  <c r="I66" i="79" s="1"/>
  <c r="I67" i="79" s="1"/>
  <c r="I68" i="79" s="1"/>
  <c r="I69" i="79" s="1"/>
  <c r="I70" i="79" s="1"/>
  <c r="I71" i="79" s="1"/>
  <c r="I72" i="79" s="1"/>
  <c r="I73" i="79" s="1"/>
  <c r="I74" i="79" s="1"/>
  <c r="I75" i="79" s="1"/>
  <c r="I76" i="79" s="1"/>
  <c r="I77" i="79" s="1"/>
  <c r="I78" i="79" s="1"/>
  <c r="I79" i="79" s="1"/>
  <c r="I80" i="79" s="1"/>
  <c r="I81" i="79" s="1"/>
  <c r="I82" i="79" s="1"/>
  <c r="I83" i="79" s="1"/>
  <c r="I84" i="79" s="1"/>
  <c r="I85" i="79" s="1"/>
  <c r="I86" i="79" s="1"/>
  <c r="I87" i="79" s="1"/>
  <c r="I88" i="79" s="1"/>
  <c r="I89" i="79" s="1"/>
  <c r="I90" i="79" s="1"/>
  <c r="D11" i="73"/>
  <c r="G94" i="67"/>
  <c r="I91" i="79" l="1"/>
  <c r="I92" i="79" s="1"/>
  <c r="I93" i="79" s="1"/>
  <c r="I94" i="79" s="1"/>
  <c r="I95" i="79" s="1"/>
  <c r="I96" i="79" s="1"/>
  <c r="I97" i="79" s="1"/>
  <c r="I98" i="79" s="1"/>
  <c r="I99" i="79" s="1"/>
  <c r="I100" i="79" s="1"/>
  <c r="I101" i="79" s="1"/>
  <c r="I102" i="79" s="1"/>
  <c r="I103" i="79" s="1"/>
  <c r="I104" i="79" s="1"/>
  <c r="I105" i="79" s="1"/>
  <c r="I106" i="79" s="1"/>
  <c r="I107" i="79" s="1"/>
  <c r="I108" i="79" s="1"/>
  <c r="I109" i="79" s="1"/>
  <c r="I110" i="79" s="1"/>
  <c r="I111" i="79" s="1"/>
  <c r="I112" i="79" s="1"/>
  <c r="I113" i="79" s="1"/>
  <c r="I114" i="79" s="1"/>
  <c r="I115" i="79" s="1"/>
  <c r="I116" i="79" s="1"/>
  <c r="I117" i="79" s="1"/>
  <c r="I118" i="79" s="1"/>
  <c r="I119" i="79" s="1"/>
  <c r="I120" i="79" s="1"/>
  <c r="I121" i="79" s="1"/>
  <c r="I122" i="79" s="1"/>
  <c r="I123" i="79" s="1"/>
  <c r="I124" i="79" s="1"/>
  <c r="I125" i="79" s="1"/>
  <c r="I126" i="79" s="1"/>
  <c r="I127" i="79" s="1"/>
  <c r="I128" i="79" s="1"/>
  <c r="I129" i="79" s="1"/>
  <c r="I130" i="79" s="1"/>
  <c r="I131" i="79" s="1"/>
  <c r="I132" i="79" s="1"/>
  <c r="I133" i="79" s="1"/>
  <c r="I134" i="79" s="1"/>
  <c r="I135" i="79" s="1"/>
  <c r="I136" i="79" s="1"/>
  <c r="I137" i="79" s="1"/>
  <c r="I138" i="79" s="1"/>
  <c r="I139" i="79" s="1"/>
  <c r="I140" i="79" s="1"/>
  <c r="I141" i="79" s="1"/>
  <c r="I142" i="79" s="1"/>
  <c r="I143" i="79" s="1"/>
  <c r="I144" i="79" s="1"/>
  <c r="I145" i="79" s="1"/>
  <c r="I146" i="79" s="1"/>
  <c r="I147" i="79" s="1"/>
  <c r="I148" i="79" s="1"/>
  <c r="I149" i="79" s="1"/>
  <c r="I150" i="79" s="1"/>
  <c r="I151" i="79" s="1"/>
  <c r="I152" i="79" s="1"/>
  <c r="I153" i="79" s="1"/>
  <c r="I154" i="79" s="1"/>
  <c r="I155" i="79" s="1"/>
  <c r="I156" i="79" s="1"/>
  <c r="I157" i="79" s="1"/>
  <c r="I158" i="79" s="1"/>
  <c r="I159" i="79" s="1"/>
  <c r="I160" i="79" s="1"/>
  <c r="I161" i="79" s="1"/>
  <c r="I162" i="79" s="1"/>
  <c r="I163" i="79" s="1"/>
  <c r="I164" i="79" s="1"/>
  <c r="I165" i="79" s="1"/>
  <c r="I166" i="79" s="1"/>
  <c r="I167" i="79" s="1"/>
  <c r="I168" i="79" s="1"/>
  <c r="I169" i="79" s="1"/>
  <c r="I170" i="79" s="1"/>
  <c r="I171" i="79" s="1"/>
  <c r="I172" i="79" s="1"/>
  <c r="I173" i="79" s="1"/>
  <c r="I174" i="79" s="1"/>
  <c r="I175" i="79" s="1"/>
  <c r="I176" i="79" s="1"/>
  <c r="I177" i="79" s="1"/>
  <c r="I178" i="79" s="1"/>
  <c r="D27" i="73"/>
  <c r="H3" i="73" s="1"/>
  <c r="H2" i="72"/>
  <c r="H3" i="72" s="1"/>
  <c r="H4" i="72" s="1"/>
  <c r="G5" i="72"/>
  <c r="G91" i="68"/>
  <c r="G74" i="68"/>
  <c r="G26" i="68"/>
  <c r="G2" i="68"/>
  <c r="H4" i="73"/>
  <c r="H5" i="72" l="1"/>
  <c r="H6" i="72" s="1"/>
  <c r="H7" i="72" s="1"/>
  <c r="H8" i="72" s="1"/>
  <c r="H9" i="72" s="1"/>
  <c r="H10" i="72" s="1"/>
  <c r="H11" i="72" s="1"/>
  <c r="H12" i="72" s="1"/>
  <c r="H13" i="72" s="1"/>
  <c r="H14" i="72" s="1"/>
  <c r="H15" i="72" s="1"/>
  <c r="H16" i="72" s="1"/>
  <c r="H17" i="72" s="1"/>
  <c r="H18" i="72" s="1"/>
  <c r="H19" i="72" s="1"/>
  <c r="H20" i="72" s="1"/>
  <c r="H21" i="72" s="1"/>
  <c r="H22" i="72" s="1"/>
  <c r="H23" i="72" s="1"/>
  <c r="H24" i="72" s="1"/>
  <c r="H25" i="72" s="1"/>
  <c r="H26" i="72" s="1"/>
  <c r="H27" i="72" s="1"/>
  <c r="H28" i="72" s="1"/>
  <c r="H29" i="72" s="1"/>
  <c r="H30" i="72" s="1"/>
  <c r="H31" i="72" s="1"/>
  <c r="H32" i="72" s="1"/>
  <c r="H33" i="72" s="1"/>
  <c r="H34" i="72" s="1"/>
  <c r="H35" i="72" s="1"/>
  <c r="H36" i="72" s="1"/>
  <c r="H37" i="72" s="1"/>
  <c r="H38" i="72" s="1"/>
  <c r="H39" i="72" s="1"/>
  <c r="H40" i="72" s="1"/>
  <c r="H41" i="72" s="1"/>
  <c r="H42" i="72" s="1"/>
  <c r="H43" i="72" s="1"/>
  <c r="H44" i="72" s="1"/>
  <c r="H45" i="72" s="1"/>
  <c r="H46" i="72" s="1"/>
  <c r="H47" i="72" s="1"/>
  <c r="H48" i="72" s="1"/>
  <c r="H49" i="72" s="1"/>
  <c r="H50" i="72" s="1"/>
  <c r="H51" i="72" s="1"/>
  <c r="H52" i="72" s="1"/>
  <c r="H53" i="72" s="1"/>
  <c r="H54" i="72" s="1"/>
  <c r="H55" i="72" s="1"/>
  <c r="H56" i="72" s="1"/>
  <c r="H57" i="72" s="1"/>
  <c r="H58" i="72" s="1"/>
  <c r="H59" i="72" s="1"/>
  <c r="H60" i="72" s="1"/>
  <c r="H61" i="72" s="1"/>
  <c r="H62" i="72" s="1"/>
  <c r="H63" i="72" s="1"/>
  <c r="H64" i="72" s="1"/>
  <c r="H65" i="72" s="1"/>
  <c r="H66" i="72" s="1"/>
  <c r="H67" i="72" s="1"/>
  <c r="H68" i="72" s="1"/>
  <c r="H69" i="72" s="1"/>
  <c r="H70" i="72" s="1"/>
  <c r="H71" i="72" s="1"/>
  <c r="H72" i="72" s="1"/>
  <c r="H73" i="72" s="1"/>
  <c r="H74" i="72" s="1"/>
  <c r="H75" i="72" s="1"/>
  <c r="H76" i="72" s="1"/>
  <c r="H77" i="72" s="1"/>
  <c r="H78" i="72" s="1"/>
  <c r="H79" i="72" s="1"/>
  <c r="H80" i="72" s="1"/>
  <c r="H81" i="72" s="1"/>
  <c r="H82" i="72" s="1"/>
  <c r="H83" i="72" s="1"/>
  <c r="H84" i="72" s="1"/>
  <c r="H85" i="72" s="1"/>
  <c r="H86" i="72" s="1"/>
  <c r="H87" i="72" s="1"/>
  <c r="H88" i="72" s="1"/>
  <c r="H89" i="72" s="1"/>
  <c r="H90" i="72" s="1"/>
  <c r="H91" i="72" s="1"/>
  <c r="H92" i="72" s="1"/>
  <c r="H93" i="72" s="1"/>
  <c r="H94" i="72" s="1"/>
  <c r="H95" i="72" s="1"/>
  <c r="H96" i="72" s="1"/>
  <c r="H97" i="72" s="1"/>
  <c r="H98" i="72" s="1"/>
  <c r="H99" i="72" s="1"/>
  <c r="H100" i="72" s="1"/>
  <c r="H101" i="72" s="1"/>
  <c r="H102" i="72" s="1"/>
  <c r="G96" i="67"/>
  <c r="D14" i="69"/>
  <c r="H103" i="72" l="1"/>
  <c r="G78" i="67"/>
  <c r="D13" i="69"/>
  <c r="G2" i="67"/>
  <c r="G4" i="67"/>
  <c r="G26" i="67"/>
  <c r="G28" i="67"/>
  <c r="H104" i="72" l="1"/>
  <c r="H105" i="72" s="1"/>
  <c r="H106" i="72" s="1"/>
  <c r="H107" i="72" s="1"/>
  <c r="H108" i="72" s="1"/>
  <c r="H109" i="72" s="1"/>
  <c r="H110" i="72" s="1"/>
  <c r="G36" i="67"/>
  <c r="E21" i="70" l="1"/>
  <c r="E20" i="70"/>
  <c r="E8" i="70" l="1"/>
  <c r="E24" i="70" s="1"/>
  <c r="G111" i="65" l="1"/>
  <c r="H2" i="65"/>
  <c r="H3" i="65" s="1"/>
  <c r="H4" i="65" s="1"/>
  <c r="H5" i="65" s="1"/>
  <c r="H6" i="65" s="1"/>
  <c r="H7" i="65" s="1"/>
  <c r="H8" i="65" s="1"/>
  <c r="H9" i="65" s="1"/>
  <c r="H10" i="65" s="1"/>
  <c r="H11" i="65" s="1"/>
  <c r="H12" i="65" s="1"/>
  <c r="H13" i="65" s="1"/>
  <c r="H14" i="65" s="1"/>
  <c r="D27" i="69" l="1"/>
  <c r="H3" i="69" s="1"/>
  <c r="G84" i="63"/>
  <c r="G73" i="63"/>
  <c r="G64" i="63"/>
  <c r="G50" i="63"/>
  <c r="G48" i="63"/>
  <c r="G46" i="63"/>
  <c r="G44" i="63"/>
  <c r="G40" i="63"/>
  <c r="G33" i="63"/>
  <c r="G30" i="63"/>
  <c r="G17" i="63"/>
  <c r="H2" i="67"/>
  <c r="H3" i="67" s="1"/>
  <c r="H4" i="69"/>
  <c r="H4" i="67" l="1"/>
  <c r="H5" i="67" s="1"/>
  <c r="H6" i="67" s="1"/>
  <c r="H7" i="67" s="1"/>
  <c r="H8" i="67" s="1"/>
  <c r="H9" i="67" s="1"/>
  <c r="H10" i="67" s="1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H22" i="67" s="1"/>
  <c r="H23" i="67" s="1"/>
  <c r="H24" i="67" s="1"/>
  <c r="H25" i="67" s="1"/>
  <c r="H26" i="67" s="1"/>
  <c r="H27" i="67" s="1"/>
  <c r="H28" i="67" s="1"/>
  <c r="H29" i="67" s="1"/>
  <c r="H30" i="67" s="1"/>
  <c r="H31" i="67" s="1"/>
  <c r="H32" i="67" s="1"/>
  <c r="H33" i="67" s="1"/>
  <c r="H34" i="67" s="1"/>
  <c r="H35" i="67" s="1"/>
  <c r="H36" i="67" s="1"/>
  <c r="H37" i="67" s="1"/>
  <c r="H38" i="67" s="1"/>
  <c r="H39" i="67" s="1"/>
  <c r="H40" i="67" s="1"/>
  <c r="H41" i="67" s="1"/>
  <c r="H42" i="67" s="1"/>
  <c r="H43" i="67" s="1"/>
  <c r="H44" i="67" s="1"/>
  <c r="H45" i="67" s="1"/>
  <c r="H46" i="67" s="1"/>
  <c r="H47" i="67" s="1"/>
  <c r="H48" i="67" s="1"/>
  <c r="H49" i="67" s="1"/>
  <c r="H50" i="67" s="1"/>
  <c r="H51" i="67" s="1"/>
  <c r="H52" i="67" s="1"/>
  <c r="H53" i="67" s="1"/>
  <c r="H54" i="67" s="1"/>
  <c r="H55" i="67" s="1"/>
  <c r="H56" i="67" s="1"/>
  <c r="H57" i="67" s="1"/>
  <c r="H58" i="67" s="1"/>
  <c r="H59" i="67" s="1"/>
  <c r="H60" i="67" s="1"/>
  <c r="H61" i="67" s="1"/>
  <c r="H62" i="67" s="1"/>
  <c r="H63" i="67" s="1"/>
  <c r="H64" i="67" s="1"/>
  <c r="H65" i="67" s="1"/>
  <c r="H66" i="67" s="1"/>
  <c r="H67" i="67" s="1"/>
  <c r="H68" i="67" s="1"/>
  <c r="H69" i="67" s="1"/>
  <c r="H70" i="67" s="1"/>
  <c r="H71" i="67" s="1"/>
  <c r="H72" i="67" s="1"/>
  <c r="H73" i="67" s="1"/>
  <c r="H74" i="67" s="1"/>
  <c r="H75" i="67" s="1"/>
  <c r="H76" i="67" s="1"/>
  <c r="J54" i="65"/>
  <c r="H77" i="67" l="1"/>
  <c r="H78" i="67" s="1"/>
  <c r="H79" i="67" s="1"/>
  <c r="H80" i="67" s="1"/>
  <c r="H81" i="67" s="1"/>
  <c r="H82" i="67" s="1"/>
  <c r="H83" i="67" s="1"/>
  <c r="H84" i="67" s="1"/>
  <c r="H85" i="67" s="1"/>
  <c r="H86" i="67" s="1"/>
  <c r="H87" i="67" s="1"/>
  <c r="H88" i="67" s="1"/>
  <c r="H89" i="67" s="1"/>
  <c r="H90" i="67" s="1"/>
  <c r="H91" i="67" s="1"/>
  <c r="H92" i="67" s="1"/>
  <c r="H93" i="67" s="1"/>
  <c r="H94" i="67" s="1"/>
  <c r="H95" i="67" s="1"/>
  <c r="H96" i="67" s="1"/>
  <c r="H97" i="67" s="1"/>
  <c r="H98" i="67" s="1"/>
  <c r="H99" i="67" s="1"/>
  <c r="H100" i="67" s="1"/>
  <c r="H101" i="67" s="1"/>
  <c r="H102" i="67" s="1"/>
  <c r="H103" i="67" s="1"/>
  <c r="H104" i="67" s="1"/>
  <c r="H105" i="67" s="1"/>
  <c r="G107" i="65"/>
  <c r="G88" i="65" l="1"/>
  <c r="G81" i="65"/>
  <c r="G67" i="65" l="1"/>
  <c r="G76" i="65"/>
  <c r="G53" i="65" l="1"/>
  <c r="G34" i="65"/>
  <c r="G49" i="65"/>
  <c r="G51" i="65" l="1"/>
  <c r="D12" i="64"/>
  <c r="G46" i="65"/>
  <c r="G42" i="65" l="1"/>
  <c r="G35" i="65" l="1"/>
  <c r="G15" i="65" l="1"/>
  <c r="H15" i="65" s="1"/>
  <c r="H16" i="65" s="1"/>
  <c r="H17" i="65" s="1"/>
  <c r="G31" i="65"/>
  <c r="G18" i="65" l="1"/>
  <c r="H18" i="65" s="1"/>
  <c r="H19" i="65" s="1"/>
  <c r="H20" i="65" s="1"/>
  <c r="H21" i="65" s="1"/>
  <c r="H22" i="65" s="1"/>
  <c r="H23" i="65" s="1"/>
  <c r="H24" i="65" s="1"/>
  <c r="H25" i="65" s="1"/>
  <c r="H26" i="65" s="1"/>
  <c r="H27" i="65" s="1"/>
  <c r="H28" i="65" s="1"/>
  <c r="H29" i="65" s="1"/>
  <c r="H30" i="65" s="1"/>
  <c r="H31" i="65" s="1"/>
  <c r="H32" i="65" s="1"/>
  <c r="H33" i="65" s="1"/>
  <c r="H34" i="65" s="1"/>
  <c r="H35" i="65" s="1"/>
  <c r="H36" i="65" s="1"/>
  <c r="H37" i="65" s="1"/>
  <c r="H38" i="65" s="1"/>
  <c r="H39" i="65" s="1"/>
  <c r="H40" i="65" s="1"/>
  <c r="H41" i="65" s="1"/>
  <c r="H42" i="65" s="1"/>
  <c r="H43" i="65" s="1"/>
  <c r="H44" i="65" s="1"/>
  <c r="H45" i="65" s="1"/>
  <c r="H46" i="65" s="1"/>
  <c r="H47" i="65" s="1"/>
  <c r="H48" i="65" s="1"/>
  <c r="H49" i="65" s="1"/>
  <c r="H50" i="65" s="1"/>
  <c r="H51" i="65" s="1"/>
  <c r="H52" i="65" s="1"/>
  <c r="H53" i="65" s="1"/>
  <c r="H54" i="65" s="1"/>
  <c r="H55" i="65" s="1"/>
  <c r="H56" i="65" s="1"/>
  <c r="H57" i="65" s="1"/>
  <c r="H58" i="65" s="1"/>
  <c r="H59" i="65" s="1"/>
  <c r="H60" i="65" s="1"/>
  <c r="H61" i="65" s="1"/>
  <c r="H62" i="65" s="1"/>
  <c r="H63" i="65" s="1"/>
  <c r="H64" i="65" s="1"/>
  <c r="H65" i="65" s="1"/>
  <c r="H66" i="65" s="1"/>
  <c r="H67" i="65" s="1"/>
  <c r="H68" i="65" s="1"/>
  <c r="H69" i="65" s="1"/>
  <c r="H70" i="65" s="1"/>
  <c r="H71" i="65" s="1"/>
  <c r="H72" i="65" s="1"/>
  <c r="H73" i="65" s="1"/>
  <c r="H74" i="65" s="1"/>
  <c r="H75" i="65" s="1"/>
  <c r="H76" i="65" s="1"/>
  <c r="H77" i="65" s="1"/>
  <c r="H78" i="65" s="1"/>
  <c r="H79" i="65" s="1"/>
  <c r="H80" i="65" s="1"/>
  <c r="H81" i="65" s="1"/>
  <c r="H82" i="65" s="1"/>
  <c r="H83" i="65" s="1"/>
  <c r="H84" i="65" s="1"/>
  <c r="H85" i="65" s="1"/>
  <c r="H86" i="65" s="1"/>
  <c r="H87" i="65" s="1"/>
  <c r="H88" i="65" s="1"/>
  <c r="H89" i="65" s="1"/>
  <c r="H90" i="65" s="1"/>
  <c r="H91" i="65" s="1"/>
  <c r="H92" i="65" s="1"/>
  <c r="H93" i="65" s="1"/>
  <c r="H94" i="65" s="1"/>
  <c r="H95" i="65" s="1"/>
  <c r="H96" i="65" s="1"/>
  <c r="H97" i="65" s="1"/>
  <c r="H98" i="65" s="1"/>
  <c r="H99" i="65" s="1"/>
  <c r="H100" i="65" s="1"/>
  <c r="H101" i="65" s="1"/>
  <c r="H102" i="65" s="1"/>
  <c r="H103" i="65" s="1"/>
  <c r="H104" i="65" s="1"/>
  <c r="H105" i="65" s="1"/>
  <c r="H106" i="65" s="1"/>
  <c r="H107" i="65" s="1"/>
  <c r="H108" i="65" s="1"/>
  <c r="H109" i="65" s="1"/>
  <c r="H110" i="65" s="1"/>
  <c r="H111" i="65" s="1"/>
  <c r="H112" i="65" s="1"/>
  <c r="H113" i="65" s="1"/>
  <c r="H114" i="65" s="1"/>
  <c r="H115" i="65" s="1"/>
  <c r="D27" i="64" l="1"/>
  <c r="H3" i="64" s="1"/>
  <c r="G76" i="60"/>
  <c r="G73" i="60"/>
  <c r="G67" i="60"/>
  <c r="H4" i="64"/>
  <c r="G108" i="62" l="1"/>
  <c r="G105" i="62"/>
  <c r="G71" i="62" l="1"/>
  <c r="G83" i="62" l="1"/>
  <c r="G81" i="62"/>
  <c r="G78" i="62"/>
  <c r="G72" i="62" l="1"/>
  <c r="G56" i="60" l="1"/>
  <c r="G60" i="62" l="1"/>
  <c r="G59" i="62"/>
  <c r="G34" i="60"/>
  <c r="G26" i="60"/>
  <c r="G27" i="62"/>
  <c r="G36" i="62"/>
  <c r="D11" i="61"/>
  <c r="D10" i="61"/>
  <c r="H2" i="62"/>
  <c r="H3" i="62" s="1"/>
  <c r="H4" i="62" s="1"/>
  <c r="H5" i="62" s="1"/>
  <c r="H6" i="62" s="1"/>
  <c r="H7" i="62" s="1"/>
  <c r="H8" i="62" s="1"/>
  <c r="H9" i="62" s="1"/>
  <c r="H10" i="62" s="1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2" i="56"/>
  <c r="G79" i="59"/>
  <c r="G76" i="59"/>
  <c r="G66" i="59"/>
  <c r="G45" i="59"/>
  <c r="G6" i="59"/>
  <c r="H35" i="62" l="1"/>
  <c r="H36" i="62" s="1"/>
  <c r="H37" i="62" s="1"/>
  <c r="H38" i="62" s="1"/>
  <c r="H39" i="62" s="1"/>
  <c r="H40" i="62" s="1"/>
  <c r="H41" i="62" s="1"/>
  <c r="H42" i="62" s="1"/>
  <c r="H43" i="62" s="1"/>
  <c r="H44" i="62" s="1"/>
  <c r="H45" i="62" s="1"/>
  <c r="H46" i="62" s="1"/>
  <c r="H47" i="62" s="1"/>
  <c r="H48" i="62" s="1"/>
  <c r="H49" i="62" s="1"/>
  <c r="H50" i="62" s="1"/>
  <c r="H51" i="62" s="1"/>
  <c r="H52" i="62" s="1"/>
  <c r="H53" i="62" s="1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D27" i="61"/>
  <c r="H3" i="61" s="1"/>
  <c r="G81" i="56"/>
  <c r="H4" i="61"/>
  <c r="H79" i="62" l="1"/>
  <c r="H80" i="62" s="1"/>
  <c r="H81" i="62" s="1"/>
  <c r="H82" i="62" s="1"/>
  <c r="H83" i="62" s="1"/>
  <c r="H84" i="62" s="1"/>
  <c r="H85" i="62" s="1"/>
  <c r="H86" i="62" s="1"/>
  <c r="G84" i="56"/>
  <c r="D14" i="58"/>
  <c r="G70" i="56"/>
  <c r="G47" i="56" l="1"/>
  <c r="D13" i="58"/>
  <c r="G30" i="56" l="1"/>
  <c r="G13" i="56" l="1"/>
  <c r="D27" i="58"/>
  <c r="H3" i="58" s="1"/>
  <c r="G90" i="53"/>
  <c r="G88" i="53"/>
  <c r="G80" i="53"/>
  <c r="G35" i="53"/>
  <c r="G22" i="53"/>
  <c r="G15" i="53"/>
  <c r="G6" i="53"/>
  <c r="G6" i="56"/>
  <c r="H4" i="58"/>
  <c r="D14" i="54" l="1"/>
  <c r="G94" i="55"/>
  <c r="G96" i="55"/>
  <c r="G86" i="55"/>
  <c r="D13" i="54"/>
  <c r="G57" i="55" l="1"/>
  <c r="G39" i="55" l="1"/>
  <c r="G26" i="55"/>
  <c r="G19" i="55" l="1"/>
  <c r="G10" i="55" l="1"/>
  <c r="G7" i="55"/>
  <c r="H3" i="55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H54" i="55" s="1"/>
  <c r="H55" i="55" s="1"/>
  <c r="H56" i="55" s="1"/>
  <c r="H57" i="55" s="1"/>
  <c r="H58" i="55" s="1"/>
  <c r="H59" i="55" s="1"/>
  <c r="H60" i="55" s="1"/>
  <c r="H61" i="55" s="1"/>
  <c r="H62" i="55" s="1"/>
  <c r="H63" i="55" s="1"/>
  <c r="H64" i="55" s="1"/>
  <c r="H65" i="55" s="1"/>
  <c r="H66" i="55" s="1"/>
  <c r="H67" i="55" s="1"/>
  <c r="H68" i="55" s="1"/>
  <c r="H69" i="55" s="1"/>
  <c r="H70" i="55" s="1"/>
  <c r="H71" i="55" s="1"/>
  <c r="H72" i="55" s="1"/>
  <c r="H73" i="55" s="1"/>
  <c r="H74" i="55" s="1"/>
  <c r="H75" i="55" s="1"/>
  <c r="H76" i="55" s="1"/>
  <c r="H77" i="55" s="1"/>
  <c r="H78" i="55" s="1"/>
  <c r="H79" i="55" s="1"/>
  <c r="H80" i="55" s="1"/>
  <c r="H81" i="55" s="1"/>
  <c r="H82" i="55" s="1"/>
  <c r="H83" i="55" s="1"/>
  <c r="H84" i="55" s="1"/>
  <c r="H85" i="55" s="1"/>
  <c r="H86" i="55" s="1"/>
  <c r="H87" i="55" s="1"/>
  <c r="H88" i="55" s="1"/>
  <c r="H89" i="55" s="1"/>
  <c r="H90" i="55" s="1"/>
  <c r="H91" i="55" s="1"/>
  <c r="H92" i="55" s="1"/>
  <c r="H93" i="55" s="1"/>
  <c r="H94" i="55" s="1"/>
  <c r="H95" i="55" s="1"/>
  <c r="H96" i="55" s="1"/>
  <c r="H97" i="55" s="1"/>
  <c r="H98" i="55" s="1"/>
  <c r="H99" i="55" s="1"/>
  <c r="H100" i="55" s="1"/>
  <c r="H101" i="55" s="1"/>
  <c r="H102" i="55" s="1"/>
  <c r="H103" i="55" s="1"/>
  <c r="H104" i="55" s="1"/>
  <c r="H105" i="55" s="1"/>
  <c r="H106" i="55" s="1"/>
  <c r="H107" i="55" s="1"/>
  <c r="H108" i="55" s="1"/>
  <c r="H109" i="55" s="1"/>
  <c r="H110" i="55" s="1"/>
  <c r="H111" i="55" s="1"/>
  <c r="H112" i="55" s="1"/>
  <c r="H113" i="55" s="1"/>
  <c r="H3" i="56" s="1"/>
  <c r="H4" i="56" s="1"/>
  <c r="H5" i="56" s="1"/>
  <c r="H6" i="56" s="1"/>
  <c r="H7" i="56" s="1"/>
  <c r="H8" i="56" s="1"/>
  <c r="H9" i="56" s="1"/>
  <c r="H10" i="56" s="1"/>
  <c r="H11" i="56" s="1"/>
  <c r="H12" i="56" s="1"/>
  <c r="H13" i="56" s="1"/>
  <c r="H14" i="56" s="1"/>
  <c r="H15" i="56" s="1"/>
  <c r="H16" i="56" s="1"/>
  <c r="H17" i="56" s="1"/>
  <c r="H18" i="56" s="1"/>
  <c r="H19" i="56" s="1"/>
  <c r="H20" i="56" s="1"/>
  <c r="D27" i="54"/>
  <c r="H3" i="54" s="1"/>
  <c r="D16" i="47"/>
  <c r="D13" i="47"/>
  <c r="G62" i="48"/>
  <c r="H4" i="54"/>
  <c r="H21" i="56" l="1"/>
  <c r="H22" i="56" s="1"/>
  <c r="H23" i="56" s="1"/>
  <c r="H24" i="56" s="1"/>
  <c r="H25" i="56" s="1"/>
  <c r="H26" i="56" s="1"/>
  <c r="H27" i="56" s="1"/>
  <c r="H28" i="56" s="1"/>
  <c r="H29" i="56" s="1"/>
  <c r="H30" i="56" s="1"/>
  <c r="H31" i="56" s="1"/>
  <c r="G71" i="46"/>
  <c r="H32" i="56" l="1"/>
  <c r="H33" i="56" s="1"/>
  <c r="H34" i="56" s="1"/>
  <c r="H35" i="56" s="1"/>
  <c r="H36" i="56" s="1"/>
  <c r="H37" i="56" s="1"/>
  <c r="H38" i="56" s="1"/>
  <c r="H39" i="56" s="1"/>
  <c r="H40" i="56" s="1"/>
  <c r="H41" i="56" s="1"/>
  <c r="H42" i="56" s="1"/>
  <c r="H43" i="56" s="1"/>
  <c r="H44" i="56" s="1"/>
  <c r="H45" i="56" s="1"/>
  <c r="H46" i="56" s="1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G66" i="46"/>
  <c r="H60" i="56" l="1"/>
  <c r="H61" i="56" s="1"/>
  <c r="H62" i="56" s="1"/>
  <c r="H63" i="56" s="1"/>
  <c r="H64" i="56" s="1"/>
  <c r="H65" i="56" s="1"/>
  <c r="H66" i="56" s="1"/>
  <c r="H67" i="56" s="1"/>
  <c r="H68" i="56" s="1"/>
  <c r="H69" i="56" s="1"/>
  <c r="H70" i="56" s="1"/>
  <c r="H71" i="56" s="1"/>
  <c r="H72" i="56" s="1"/>
  <c r="H73" i="56" s="1"/>
  <c r="H74" i="56" s="1"/>
  <c r="H75" i="56" s="1"/>
  <c r="H76" i="56" s="1"/>
  <c r="H77" i="56" s="1"/>
  <c r="H78" i="56" s="1"/>
  <c r="H79" i="56" s="1"/>
  <c r="H80" i="56" s="1"/>
  <c r="H81" i="56" s="1"/>
  <c r="H82" i="56" s="1"/>
  <c r="H83" i="56" s="1"/>
  <c r="H84" i="56" s="1"/>
  <c r="H85" i="56" s="1"/>
  <c r="H86" i="56" s="1"/>
  <c r="H87" i="56" s="1"/>
  <c r="H88" i="56" s="1"/>
  <c r="H89" i="56" s="1"/>
  <c r="H2" i="46"/>
  <c r="H3" i="46" s="1"/>
  <c r="H4" i="46" s="1"/>
  <c r="H5" i="46" s="1"/>
  <c r="H6" i="46" s="1"/>
  <c r="H7" i="46" s="1"/>
  <c r="H8" i="46" s="1"/>
  <c r="H9" i="46" s="1"/>
  <c r="H10" i="46" s="1"/>
  <c r="D11" i="47"/>
  <c r="G11" i="46" l="1"/>
  <c r="H11" i="46" s="1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H34" i="46" s="1"/>
  <c r="H35" i="46" s="1"/>
  <c r="H36" i="46" s="1"/>
  <c r="H37" i="46" s="1"/>
  <c r="H38" i="46" s="1"/>
  <c r="H39" i="46" s="1"/>
  <c r="H40" i="46" s="1"/>
  <c r="H41" i="46" s="1"/>
  <c r="H42" i="46" s="1"/>
  <c r="D10" i="47"/>
  <c r="D27" i="47" s="1"/>
  <c r="H3" i="47" s="1"/>
  <c r="H4" i="47"/>
  <c r="H43" i="46" l="1"/>
  <c r="H44" i="46" s="1"/>
  <c r="H45" i="46" s="1"/>
  <c r="H46" i="46" s="1"/>
  <c r="H47" i="46" s="1"/>
  <c r="H48" i="46" s="1"/>
  <c r="H49" i="46" s="1"/>
  <c r="H50" i="46" s="1"/>
  <c r="H51" i="46" s="1"/>
  <c r="H52" i="46" s="1"/>
  <c r="H53" i="46" s="1"/>
  <c r="H54" i="46" s="1"/>
  <c r="H55" i="46" s="1"/>
  <c r="H56" i="46" s="1"/>
  <c r="H57" i="46" s="1"/>
  <c r="H58" i="46" s="1"/>
  <c r="H59" i="46" s="1"/>
  <c r="H60" i="46" s="1"/>
  <c r="H61" i="46" s="1"/>
  <c r="H62" i="46" s="1"/>
  <c r="H63" i="46" s="1"/>
  <c r="H64" i="46" s="1"/>
  <c r="H65" i="46" s="1"/>
  <c r="H66" i="46" s="1"/>
  <c r="H67" i="46" s="1"/>
  <c r="H68" i="46" s="1"/>
  <c r="H69" i="46" s="1"/>
  <c r="H70" i="46" s="1"/>
  <c r="H71" i="46" s="1"/>
  <c r="H72" i="46" s="1"/>
  <c r="H73" i="46" s="1"/>
  <c r="H74" i="46" s="1"/>
  <c r="H75" i="46" s="1"/>
  <c r="H76" i="46" s="1"/>
  <c r="H77" i="46" s="1"/>
  <c r="H78" i="46" s="1"/>
  <c r="H79" i="46" s="1"/>
  <c r="H80" i="46" s="1"/>
  <c r="H81" i="46" s="1"/>
  <c r="H82" i="46" l="1"/>
  <c r="H83" i="46" s="1"/>
  <c r="H84" i="46" s="1"/>
  <c r="H85" i="46" s="1"/>
  <c r="H86" i="46" s="1"/>
  <c r="H87" i="46" s="1"/>
  <c r="H88" i="46" s="1"/>
  <c r="H89" i="46" s="1"/>
  <c r="H90" i="46" s="1"/>
  <c r="H91" i="46" s="1"/>
  <c r="H92" i="46" l="1"/>
  <c r="H93" i="46" s="1"/>
  <c r="H94" i="46" s="1"/>
  <c r="K91" i="46"/>
</calcChain>
</file>

<file path=xl/sharedStrings.xml><?xml version="1.0" encoding="utf-8"?>
<sst xmlns="http://schemas.openxmlformats.org/spreadsheetml/2006/main" count="11764" uniqueCount="802">
  <si>
    <t>RAZON SOCIAL</t>
  </si>
  <si>
    <t>FECHA DE COMPRA</t>
  </si>
  <si>
    <t>NO. D FACTURA O REMISION</t>
  </si>
  <si>
    <t>CENTRO DE COSTOS</t>
  </si>
  <si>
    <t>DESTINO</t>
  </si>
  <si>
    <t>DESCRIPCION DEL PRODUCTO</t>
  </si>
  <si>
    <t>IMPORTE CON IVA</t>
  </si>
  <si>
    <t>FORMA PAGO</t>
  </si>
  <si>
    <t>EFECTIVO</t>
  </si>
  <si>
    <t>COMPROBANTE DE GASTOS</t>
  </si>
  <si>
    <t>CAJA CHICA</t>
  </si>
  <si>
    <t>Gastos totales de sucursal:</t>
  </si>
  <si>
    <t>Diferencia vs depositos:</t>
  </si>
  <si>
    <t>TOTAL EN CAJA CHICA</t>
  </si>
  <si>
    <t>Etiquetas de fila</t>
  </si>
  <si>
    <t>Suma de IMPORTE CON IVA</t>
  </si>
  <si>
    <t>FOLIO</t>
  </si>
  <si>
    <t>FECHA</t>
  </si>
  <si>
    <t>IMPORTE</t>
  </si>
  <si>
    <t>SOBRANTE</t>
  </si>
  <si>
    <t>DINERO DEL MES PASADO</t>
  </si>
  <si>
    <t>Total general</t>
  </si>
  <si>
    <t>TOTAL:</t>
  </si>
  <si>
    <t>FONDO RESTANTE DEL MES PASADO</t>
  </si>
  <si>
    <t>Jorge Ramírez</t>
  </si>
  <si>
    <t>SERVICIO DE LIMPIEZA DE OFICINA</t>
  </si>
  <si>
    <t>PAGO DE NOMINA OPERATIVA</t>
  </si>
  <si>
    <t>JG FERRETERA</t>
  </si>
  <si>
    <t>PAGO A TRANSITO DE GUADALUPE</t>
  </si>
  <si>
    <t>PAGO A TRANSITO DE SANTA CATARINA</t>
  </si>
  <si>
    <t>PAGO A TRANSITO DE SAN NICOLAS</t>
  </si>
  <si>
    <t>PAGO A TRANSITO DE MONTERREY</t>
  </si>
  <si>
    <t>PAGO DE RECIBO TELMEX</t>
  </si>
  <si>
    <t>REA</t>
  </si>
  <si>
    <t>PAGO DE NOMINA ADMINISTRATIVA</t>
  </si>
  <si>
    <t>HONORARIOS DE LIC LEIJA</t>
  </si>
  <si>
    <t>PAGO A TRANSITO DE PESQUERIA</t>
  </si>
  <si>
    <t>PAGO DE COMISIONES DE VENTAS</t>
  </si>
  <si>
    <t>LUIS ALBERTO CASTILLO ZAPATA</t>
  </si>
  <si>
    <t>SERVICIO DE VULKA PIPA 5</t>
  </si>
  <si>
    <t>PAGO DE RENTA DE DEPARTAMENTO</t>
  </si>
  <si>
    <t>SERVICIO DE VULKA PIPA 6</t>
  </si>
  <si>
    <t>COMPRA DE 5 TOTES</t>
  </si>
  <si>
    <t>GASTO</t>
  </si>
  <si>
    <t>COMPRA DE 50 TYVEK</t>
  </si>
  <si>
    <t>FIRO</t>
  </si>
  <si>
    <t>PAGO DE COMISIONES</t>
  </si>
  <si>
    <t>ANA LAURA ENRIQUEZ</t>
  </si>
  <si>
    <t>AUTO ELECTRICA FIRO</t>
  </si>
  <si>
    <t>TAXI PARA PERSONAL DE SERVICIO BRIDGESTONE</t>
  </si>
  <si>
    <t>AUTO PINTURAS EL CHINO</t>
  </si>
  <si>
    <t>ESTACIONAMIENTO DE PABELLON CIUDADANO</t>
  </si>
  <si>
    <t>SORIANA</t>
  </si>
  <si>
    <t>VULKA MOVIL</t>
  </si>
  <si>
    <t>HOME DEPOT</t>
  </si>
  <si>
    <t>ANA LAURA ENRIQUEZ ROMERO</t>
  </si>
  <si>
    <t>TAXI PARA PERSONAL DE SERVICIO CLARIOS</t>
  </si>
  <si>
    <t>EFECTIVO ENTREGADO AL CONTADOR RAFAEL DEVEZA</t>
  </si>
  <si>
    <t>PAGO DE RECIBO CFE DE DEPARTAMENTO</t>
  </si>
  <si>
    <t>PAGO POR SERVICIO DE ALBAÑILERÍA</t>
  </si>
  <si>
    <t>SERVICIO DE LAVANDERIA</t>
  </si>
  <si>
    <t>LAVADO DE CHAMARRA, CHALECOS Y CAMISAS DE INVERMEX</t>
  </si>
  <si>
    <t>REEMBOLSO DE TAXI DE PEDRO MALDONADO POR SERVICIO CLARIOS DEL DOMINGO</t>
  </si>
  <si>
    <t>RECARGA DE 5 GARRAFONES DE AGUA</t>
  </si>
  <si>
    <t>REEMBOLSO DE COMIDA A ROBERTO DEL ROSAL</t>
  </si>
  <si>
    <t>ENTREGAS EN EFECTIVOS DICIEMBRE 2024</t>
  </si>
  <si>
    <t>DEPÓSITO A CAJA CHICA FOLIO 45409</t>
  </si>
  <si>
    <t>LLAVE COMBINADA 10MM X140MM</t>
  </si>
  <si>
    <t>FOCO PARA BAÑO</t>
  </si>
  <si>
    <t>VULKA MOVIL PARA PIPA 5</t>
  </si>
  <si>
    <t>BULBO DE REVERSA PIPA 6</t>
  </si>
  <si>
    <t>COMPRA DE 100 TYVEK PARA SERVICIO BRIDGESTONE</t>
  </si>
  <si>
    <t>REEMBOLSO DE TRASLADO DE PERSONAL DE MONCLOVA A MONTERREY</t>
  </si>
  <si>
    <t>COMPRA DE BANDOLA CON SEGURO PARA SERVICIO BRIDGESTONE</t>
  </si>
  <si>
    <t>TAXI PARA SERVICIO BRIDGESTONE</t>
  </si>
  <si>
    <t>BIRLOS Y TORNILLOS</t>
  </si>
  <si>
    <t>COMPRA DE TORNILLERÍA PARA PIPA 6</t>
  </si>
  <si>
    <t>DEPÓSITO A CAJA CHICA FOLIO 45572</t>
  </si>
  <si>
    <t>CENA Y TAXI PARA PERSONAL DE SERVICIO MAGOTTEAX</t>
  </si>
  <si>
    <t>PAGO DE NOMINA JORGE LOPEZ</t>
  </si>
  <si>
    <t>COMPRA DE PIÑATA</t>
  </si>
  <si>
    <t xml:space="preserve">DEPÓSITO A CAJA CHICA </t>
  </si>
  <si>
    <t>TAXI DE ESTEBAN MENDOZA PARA SERVICIO CLARIOS</t>
  </si>
  <si>
    <t>TAXI POR SERVICIO CLARIOS Y BRIDGESTONE</t>
  </si>
  <si>
    <t>COMPRA DE COSTAL DE CROQUETAS</t>
  </si>
  <si>
    <t>ACEROS TREGONZA</t>
  </si>
  <si>
    <t>COMPRA DE ANGULO 1/8</t>
  </si>
  <si>
    <t>TURBOS</t>
  </si>
  <si>
    <t>EMPAQUE DESCARGA DE TURBO DE PIPA 6</t>
  </si>
  <si>
    <t>2 CATALIZADOR PARA PASTA DE PIPA 12</t>
  </si>
  <si>
    <t>COMPRA DE ARNES DE BOMBA DE GASOLINA DE RAM</t>
  </si>
  <si>
    <t>DEPOSITO A CAJA SOBRANTE DE EFVO ERIK</t>
  </si>
  <si>
    <t>TAXI PARA PERSONAL DE SERVICIO RAGASA</t>
  </si>
  <si>
    <t>DEPÓSITO A CAJA CHICA FOLIO 45750</t>
  </si>
  <si>
    <t>PAGO DE AGUINALDO ADMINISTRATIVO</t>
  </si>
  <si>
    <t>PAGO DE AGUINALDO OPERATIVO</t>
  </si>
  <si>
    <t>PAGO A JOSE LUIS PALMA MONTEJO DOMINGO PENDIENTE</t>
  </si>
  <si>
    <t>PEDRO MALDONADO DIF. DE NOMINA</t>
  </si>
  <si>
    <t>BASCULA PUBLICA PARA RP DE BRIDGESTONE</t>
  </si>
  <si>
    <t>DEPÓSITO A CAJA CHICA FOLIO 45900</t>
  </si>
  <si>
    <t>DEPÓSITO A CAJA CHICA FOLIO 45909</t>
  </si>
  <si>
    <t>PAGO DE ABONO POR PAGO DE REPARACION DE PIPA 12</t>
  </si>
  <si>
    <t>PAGO A BENNY</t>
  </si>
  <si>
    <t>RECIBOS DE AGUA DEL DEPARTAMENTO</t>
  </si>
  <si>
    <t>RECIBO DE GAS DEL DEPARTAMENTO</t>
  </si>
  <si>
    <t>TAXI PARA PEDRO MALDONADO PARA SERVICIO CLARIOS DEL DOMINGO</t>
  </si>
  <si>
    <t>DEPÓSITO A CAJA CHICA FOLIO 46513</t>
  </si>
  <si>
    <t>TAXI POR SERVICIO COCACOLA INSURGENTES</t>
  </si>
  <si>
    <t>COMPRA DE CHAPA PARA PUETA DE DEPARTAMENTO</t>
  </si>
  <si>
    <t>PAGO POR APOYO EN SERVICIO COCACOLA INSURGENTES</t>
  </si>
  <si>
    <t>PAGO POR APOYO EN SERVICIO COCACOLA INSURGENTES (GABRIEL)</t>
  </si>
  <si>
    <t>PAGO POR REPARACIÒN DE TUBERÌA DE CLIENTE TOSTADAS</t>
  </si>
  <si>
    <t>ENTREGAS EN EFECTIVOS ENERO 2025</t>
  </si>
  <si>
    <t>DEPÓSITO A CAJA CHICA FOLIO 46561</t>
  </si>
  <si>
    <t>DEPÓSITO A CAJA CHICA FOLIO 46580</t>
  </si>
  <si>
    <t>COMPRA DE COSTAL DE CROQUETAS PARA PERROS</t>
  </si>
  <si>
    <t>CASETA A PESQUERÍA POR ACUDIR A REVISION DE MULTA</t>
  </si>
  <si>
    <t>PETRO 7</t>
  </si>
  <si>
    <t>CARGA DE GASOLINA BEAT (CIENEGA DE FLORES)</t>
  </si>
  <si>
    <t>PAGO DE MULTA DE TRANSITO</t>
  </si>
  <si>
    <t>PAGO DE MULTA DE TRANSITO CIENEGA DE FLORES</t>
  </si>
  <si>
    <t>PUBLICACIÓN DE VACANTES</t>
  </si>
  <si>
    <t>TAXI SERVICIO COCACOLA</t>
  </si>
  <si>
    <t>PAGO A ELECTRICO POR REVISION DE GUZZLER 2</t>
  </si>
  <si>
    <t>TAXI SERVICIO CLARIOS</t>
  </si>
  <si>
    <t>RECARGA DE 3 BATERIAS DE GUZZLER 2</t>
  </si>
  <si>
    <t>PAGO DE CONVENIO DE TRANSITO DE CIENEGA DE FLORES</t>
  </si>
  <si>
    <t>TAXI SERVICIO CLARIOS Y GRAFTECH</t>
  </si>
  <si>
    <t>PAGO DE RECIBO DE GAS NATURAL DE DEPARTAMENTO</t>
  </si>
  <si>
    <t>RECARGA DE GAS PARA TRAILAS</t>
  </si>
  <si>
    <t>COMPRA DE LAMPARAS PARA OFICINA (VENTAS)</t>
  </si>
  <si>
    <t>HONORARIOS DEL LIC LEIJA</t>
  </si>
  <si>
    <t>TAXI POR SERVICIO CLARIOS</t>
  </si>
  <si>
    <t>COMPRA DE SERCHAS DE ALUMINIO PARA TANQUE DE DIESEL</t>
  </si>
  <si>
    <t>NOMINA ADMINISTRATIVA DEL 01 AL 15 DE ENERO</t>
  </si>
  <si>
    <t>PAGO DE AGUA Y DRENAJE</t>
  </si>
  <si>
    <t>TAXI PARA GABRIEL SERRANO POR ENTREGA DE EPP PARA SERVICIO CLARIOS</t>
  </si>
  <si>
    <t>TAXI SERVICIO CLARIOS (ESTEBAN MENDOZA)</t>
  </si>
  <si>
    <t>TAXI SERVICIO CLARIOS (ROBERTO DEL ROSAL)</t>
  </si>
  <si>
    <t>TAXI SERVICIO COCACOLA (PEDRO MALDONADO Y ORELIA ROBLEDO)</t>
  </si>
  <si>
    <t>COMPRA DE 4 TOTES PARA SERVICIO TECNO MAIZ</t>
  </si>
  <si>
    <t>NOMINA OPERATIVA DEL 09 AL 15 ENE</t>
  </si>
  <si>
    <t>DEPÓSITO A CAJA CHICA FOLIO 46779</t>
  </si>
  <si>
    <t>EFECTIVO ENTREGADO AL C.P. RAFAEL DEVEZA</t>
  </si>
  <si>
    <t>COMPRA DE MANGUERA HIDRAULICA PARA GUZZLER 7</t>
  </si>
  <si>
    <t>TAXI PARA SERVICIO CLARIOS</t>
  </si>
  <si>
    <t>TAXI PARA SERVICIO CLARIOS ESTEBAN MENDOZA</t>
  </si>
  <si>
    <t>EFVO ENTREGADO A AGUA Y DRENAJE PTAR NORTE</t>
  </si>
  <si>
    <t>TAXI PARA SERVICIO TECNO MAIZ</t>
  </si>
  <si>
    <t>TAXI PARA SERVICIO TECNO MAIZ ORELIA ROBLEDO</t>
  </si>
  <si>
    <t>TAXI PARA SERVICIO CLARIOS PEDRO MALDONADO</t>
  </si>
  <si>
    <t>COMPRA DE DADO DE IMPACTO LARGO DE 1"</t>
  </si>
  <si>
    <t>DISTRIBUIDORA DE BIRLOS Y TORNILLOS</t>
  </si>
  <si>
    <t>COMPRA DE TORNILLOS</t>
  </si>
  <si>
    <t>SUTORSA</t>
  </si>
  <si>
    <t>COMPRA DE TORNILLOS PARA PIPA 12</t>
  </si>
  <si>
    <t>COMPRA DE 4 ABRAZADERAS PARA PIPA 12</t>
  </si>
  <si>
    <t>CASETA GUADALUPE (TRASLADO DE C.P. A AEROPUERTO)</t>
  </si>
  <si>
    <t>PAGO A AGENTE DE MOVILIDAD POR APOYO EN LIBERACIÓN DE UNIDAD</t>
  </si>
  <si>
    <t>COMPRA DE 4 CENTROS DE CARGA (CARGADOR) PARA CABINA DE CAMIONES</t>
  </si>
  <si>
    <t>BASE PARA BOMBA DE ACHIQUE</t>
  </si>
  <si>
    <t>REEMBOLSO A LAURA ENRIQUEZ DE COMIDA DE PERSONAL DE SERVICIO MAGNEKON Y CLARIOS</t>
  </si>
  <si>
    <t>TAXI PARA PERSONAL DE SERVICIO COCACOLA</t>
  </si>
  <si>
    <t>TAXI PARA PERSONAL DE SERVICIO COCACOLA (ROBERTO DEL ROSAL)</t>
  </si>
  <si>
    <t>TAXI PARA PERSONAL DE SERVICIO COCACOLA (Homero Robledo)</t>
  </si>
  <si>
    <t>TAXI PARA PERSONAL DE SERVICIO COCACOLA (ORELIA ROBLEDO)</t>
  </si>
  <si>
    <t>DEPÓSITO A CAJA CHICA FOLIO 46947</t>
  </si>
  <si>
    <t>DEPOSITO A CUENTA BBVA</t>
  </si>
  <si>
    <t>DEPOSITO A CUENTA BBVA DE JOSE LUIS GONZALEZ CORREA</t>
  </si>
  <si>
    <t>REEMBOLSO POR PAGO A TRANSITO DE CADEREYTA POR LIBERACIÓN DE UNIDAD</t>
  </si>
  <si>
    <t>RECARGA DE SALDO  A TELCEL 8331210537</t>
  </si>
  <si>
    <t>PAGO A CARLOS HERNANDEZ</t>
  </si>
  <si>
    <t>PAGO A CARLOS HERNANDEZ (NOMINA PENDIENTE DEL 12 Y 13 DE DICIEMBRE)</t>
  </si>
  <si>
    <t>EXAMEN MEDICO (SANTIAGO YEPEZ)</t>
  </si>
  <si>
    <t>COMPRA DE DADO DE IMPACTO LARGO DE 10MM Y 3/4 Y SOCKET DE PLASTICO</t>
  </si>
  <si>
    <t>BODEGA AURRERA</t>
  </si>
  <si>
    <t>COSTAL DE CROQUETA PARA PERROS 15KG</t>
  </si>
  <si>
    <t>CASETA PARA RECOGER EXPLOSIMETROS (CADEREYTA)</t>
  </si>
  <si>
    <t>PAGO POR CALIBRACIÓN DE 2 EXPLOSIMETROS</t>
  </si>
  <si>
    <t>COMPRA DE 100 TYVEK</t>
  </si>
  <si>
    <t>RECARGA DE 2 GARRAFONES DE AGUA</t>
  </si>
  <si>
    <t>RECTIFICADO DE DISCOS Y SERVICIO DE PRENSA DE VALEROS DE BEAT</t>
  </si>
  <si>
    <t>DEPÓSITO A CAJA CHICA FOLIO 47608</t>
  </si>
  <si>
    <t>DEPÓSITO A CAJA CHICA FOLIO 47619</t>
  </si>
  <si>
    <t>LUS ALBERTO CASTILLO ZAPATA</t>
  </si>
  <si>
    <t>PASTELERIA LETY</t>
  </si>
  <si>
    <t>COMPRA DE PASTEL DE CUMPLEAÑOS PARA ERIK MUNGUIA</t>
  </si>
  <si>
    <t>OXXO</t>
  </si>
  <si>
    <t>COMPRA DE REFRESCOS PARA CUMPLEAÑOS</t>
  </si>
  <si>
    <t>TAXI PARA PERSONAL DE SERVICIO CLARIOS DEL DOMINGO Y LUNES</t>
  </si>
  <si>
    <t>RECARGA DE 3 GARRAFONES DE AGUA</t>
  </si>
  <si>
    <t>TAXI PARA PERSONAL DE SERVICIO NGK</t>
  </si>
  <si>
    <t>TAXI PARA PERSONAL DE GRAFTECH</t>
  </si>
  <si>
    <t>TAXI PARA PERSONAL DE GRAFTECH PEDRO MALDONADO</t>
  </si>
  <si>
    <t>ENTREGAS EN EFECTIVOS FEBRERO 2025</t>
  </si>
  <si>
    <t>VULKANIZADORA LOS MISMOS</t>
  </si>
  <si>
    <t>SERVICIO DE VULKA PIPA 3</t>
  </si>
  <si>
    <t>DEPÓSITO A CAJA CHICA FOLIO 47764</t>
  </si>
  <si>
    <t>CARGA DE GAS LP</t>
  </si>
  <si>
    <t>CARGA DE GAS PARA TRAILAS DE PATIO</t>
  </si>
  <si>
    <t>DEPOSITO A CUENTA BBVA BANCOMER DE ALBERTO ZAMUDIO CELIS</t>
  </si>
  <si>
    <t>COMPRA DE 10M3 DE AGUA PARA SERVICIO RYDER</t>
  </si>
  <si>
    <t>PAGO A TRANSITO DE APODACA PARA LIBERACIÓN DE GUZZLER 11</t>
  </si>
  <si>
    <t>CENA Y TAXI PARA PERSONAL DE SERVICIO HOTEL FASTOS</t>
  </si>
  <si>
    <t>COMPRA DE TORNILLERIA PARA HIDRO 1</t>
  </si>
  <si>
    <t>REVISION DE PIPA 5</t>
  </si>
  <si>
    <t>REVISION DE PIPA 5 PEDAL ATASCADO</t>
  </si>
  <si>
    <t>RECARGA DE 6 GARRAFONES DE AGUA</t>
  </si>
  <si>
    <t>PAGO POR RENTA DE DEPARTAMENTO</t>
  </si>
  <si>
    <t>SERVICIO DE VULKA MOVIL</t>
  </si>
  <si>
    <t>SERVICIO DE VULKA MOVIL PIPA 3</t>
  </si>
  <si>
    <t>PAGO DE FINIQUITO DE SAUL CORTEZ LANDA</t>
  </si>
  <si>
    <t>CENA Y TAXI PARA PERSONAL DE SERVICIO HOTEL FASTOS (JESUS LEAL)</t>
  </si>
  <si>
    <t>CENA Y TAXI PARA PERSONAL DE SERVICIO HOTEL FASTOS (ROBERTO DEL ROSAL)</t>
  </si>
  <si>
    <t>TRANSITO DE GUADALUPE</t>
  </si>
  <si>
    <t>TRANSITO DE SAN NICOLAS</t>
  </si>
  <si>
    <t>TRANSITO DE SANTA CATARINA</t>
  </si>
  <si>
    <t>TRANSITO DE MONTERREY</t>
  </si>
  <si>
    <t>TRANSITO DE PESQUERIA</t>
  </si>
  <si>
    <t>TRANSITO DE CIENEGA DE FLORES</t>
  </si>
  <si>
    <t>COMPRA DE TYVEK</t>
  </si>
  <si>
    <t>ALBERTO ZAMUDIO CELIS</t>
  </si>
  <si>
    <t>GUADALUPE GRUZ USCANGA</t>
  </si>
  <si>
    <t>COMPRA DE CROQUETAS</t>
  </si>
  <si>
    <t>RECOLECCIÓN DE LLANTAS DE DESECHO</t>
  </si>
  <si>
    <t>HONORARIOS DE LIC. GERARDO LEIJA</t>
  </si>
  <si>
    <t>DEPÓSITO A CAJA CHICA FOLIO 47892</t>
  </si>
  <si>
    <t>DEPOSITO A CUENTA BBVA BANCOMER DE GUADALUPE CRUZ USCANGA</t>
  </si>
  <si>
    <t>PAGO POR DIFERENCIA DE NOMINA (BONO) A LUIS ALFREDO PALACIOS USCANGA</t>
  </si>
  <si>
    <t>PAGO DE RECIBO DE AGUA Y DRENAJE</t>
  </si>
  <si>
    <t>COMPRA DE 5 FULL FACE PARA CLARIOS</t>
  </si>
  <si>
    <t>DEPOSITO A CAJA</t>
  </si>
  <si>
    <t>DEPÓSITO A CAJA CHICA FOLIO 49033</t>
  </si>
  <si>
    <t>DEPÓSITO A CAJA CHICA</t>
  </si>
  <si>
    <t>DEPOSITO</t>
  </si>
  <si>
    <t>RECARGA DE GARRAFONES</t>
  </si>
  <si>
    <t>SERVICIO DE VULKA MOVIL PIPA 5</t>
  </si>
  <si>
    <t>EFECTIVO ENTREGADO A C.P. RAFAEL DEVEZA</t>
  </si>
  <si>
    <t>COMPRA DE COLCHON PARA LUIS PALACIOS</t>
  </si>
  <si>
    <t>CENA PARA PERSONAL DE SERVICIO DE RIEGO DE TEC MTY</t>
  </si>
  <si>
    <t>REPOSICION DE CHIPS TELCEL</t>
  </si>
  <si>
    <t>ARRASTRE DE PIPA PARA NO OBSTRUIR VIALIDAD</t>
  </si>
  <si>
    <t>DEPOSITO A ALBERTO ZAMUDIO CELIS</t>
  </si>
  <si>
    <t>XTREME CAR WASH</t>
  </si>
  <si>
    <t>HILUX DE VENTAS</t>
  </si>
  <si>
    <t>TAXI PARA SERVICIO CLARIOS DOMINGO Y LUNES</t>
  </si>
  <si>
    <t>DEPÓSITO A CAJA CHICA FOLIO 49184</t>
  </si>
  <si>
    <t>EXAMEN MEDICO PARA LUIS PALACIOS PARA ACCESO A TOPOCHICO</t>
  </si>
  <si>
    <t>PAGO DE COMISIONES DE VENTAS LUIS ALBERTO CASTILLO</t>
  </si>
  <si>
    <t>PAGO DE COMISIONES DE VENTAS LAURA ENRIQUEZ</t>
  </si>
  <si>
    <t>COMIDA Y TAXI PARA PERSONAL DE SERVICIO CLARIOS</t>
  </si>
  <si>
    <t>CASETA PARA LLEVAR HERRAMIENTA A CLARIOS</t>
  </si>
  <si>
    <t>DEPOSITO A GUADALUPE CRUZ USCANGA</t>
  </si>
  <si>
    <t>TAXI PARA PERSONAL DE SERVICIO CLARIOS DEL DOMINGO Y LUNES ROBERTO DEL ROSAL Y JESUS LEAL</t>
  </si>
  <si>
    <t xml:space="preserve">PAGO DE FINIQUITO DE GABRIEL </t>
  </si>
  <si>
    <t>PAGO DE CONVENIO TRANSITO DE CADEREYTA</t>
  </si>
  <si>
    <t>COMPRA DE CUBREBOCAS</t>
  </si>
  <si>
    <t>RECTIFICADO DE DISCOS DE NISSAN NP300</t>
  </si>
  <si>
    <t>ENTREGAS EN EFECTIVOS MARZO 2025</t>
  </si>
  <si>
    <t>Suma de GASTO</t>
  </si>
  <si>
    <t>PAGO DE RECIBO DE AGUA Y DRENAJE DEL DEPARTAMENTO</t>
  </si>
  <si>
    <t>DEPÓSITO A CAJA CHICA FOLIO 49368</t>
  </si>
  <si>
    <t>IMPRESIÓN DE CSF CON CARGO A VICTOR CARDENAS AGUILAR</t>
  </si>
  <si>
    <t>CENA PARA PERSONAL DE RIEGO DE TEC MTY</t>
  </si>
  <si>
    <t>VULKA EXPRESS</t>
  </si>
  <si>
    <t>SERVICIO DE VULKA PARA PIPA 5</t>
  </si>
  <si>
    <t>TAXI PARA PERSONAL DE CURSO RIASA</t>
  </si>
  <si>
    <t>CASETA PARA LLEVAR MATERIAL Y HERRAMIENTA DE SERVICIO CLARIOS</t>
  </si>
  <si>
    <t>TORNILLERIA PARA GUZZLER 7</t>
  </si>
  <si>
    <t>RECARGA DE GAS LP</t>
  </si>
  <si>
    <t>DEPOSITO A BBVA CTA FONACOT</t>
  </si>
  <si>
    <t>COMPRA DE 5 FULL FACE</t>
  </si>
  <si>
    <t>DEPÓSITO A CAJA CHICA FOLIO 49487</t>
  </si>
  <si>
    <t>PAGO A TRANSITO DE CIENEGA DE FLORES</t>
  </si>
  <si>
    <t>PAGO DE RECIBOS DE DEPARTAMENTO (AGUA, LUZ Y GAS)</t>
  </si>
  <si>
    <t>PAGO DE HONORARIOS DE LIC LEIJA</t>
  </si>
  <si>
    <t>DEPOSITO A CUENTA DE ALBERTO ZAMUDIO CELIS</t>
  </si>
  <si>
    <t>DEPOSITO A CUENTA DE GUADALUPE CRUZ USCANGA</t>
  </si>
  <si>
    <t>COMPRA DE BIRLOS PARA GUZZLER 7</t>
  </si>
  <si>
    <t>TAXI PARA PERSONAL DE SERVICIO CLARIOS DEL LUNES Y MARTES</t>
  </si>
  <si>
    <t>FIRO REFACCIONARIA</t>
  </si>
  <si>
    <t>JOMAR</t>
  </si>
  <si>
    <t>COMPRA DE BUJIA PARA BOMBA DE PIPA 12</t>
  </si>
  <si>
    <t>PAGO DE RECIBO DE AGUA Y DRENAJE INVERMEX</t>
  </si>
  <si>
    <t>RECARGA DE GARRAFONES DE AGUA</t>
  </si>
  <si>
    <t>DEPÓSITO A CAJA CHICA EFVO ENTREGADO POR ERIK MUNGUIA</t>
  </si>
  <si>
    <t>TAXI PARA PERSONAL DE SERVICIO CLARIOS DOMINGO Y LUNES</t>
  </si>
  <si>
    <t>DEPÓSITO A CAJA CHICA FOLIO 50107</t>
  </si>
  <si>
    <t>COMPRA DE FULL FACE</t>
  </si>
  <si>
    <t>DEPOSITO A CUENTA BBVA DE ALBERTO ZAMUDIO CELIS</t>
  </si>
  <si>
    <t>EXAMEN DE BUENA SALUD PARA SERVICIO COCACOLA GPE</t>
  </si>
  <si>
    <t>DEPÓSITO A CAJA CHICA FOLIO 50268</t>
  </si>
  <si>
    <t>PAGO DE COMISIONES LAURA ENRIQUEZ</t>
  </si>
  <si>
    <t>PAGO DE COMISIONES LUIS CASTILLO</t>
  </si>
  <si>
    <t>COMPRA DE 250 TYVEK</t>
  </si>
  <si>
    <t>DEPÓSITO A CAJA CHICA FOLIO 50344</t>
  </si>
  <si>
    <t>DEPÓSITO A CAJA CHICA FOLIO 50354</t>
  </si>
  <si>
    <t>PAGO DE COMISIONES DE LAURA ENRIQUEZ</t>
  </si>
  <si>
    <t>CARTA DE BUENA SALUD PARA PERSONAL QUE INGRESA A COCACOLA</t>
  </si>
  <si>
    <t>TRACTO FRENOS MARTINEZ</t>
  </si>
  <si>
    <t>COMPRA DE VALVULA DE PRESION SEIF TIPO T</t>
  </si>
  <si>
    <t>COMPRA DE ARNES Y RELAY MULTIUSOS</t>
  </si>
  <si>
    <t>REEMBOLSO DE CASETA POR SERVICIO PCM</t>
  </si>
  <si>
    <t>REPARACIÓN DE ELEVADORES DE AVENGER</t>
  </si>
  <si>
    <t>COMPRA DE 2 CEPILLOS PARA LIMPIEZA DE GUZZLER</t>
  </si>
  <si>
    <t>CONCEPTO</t>
  </si>
  <si>
    <t>COMPLEMENTO DE NOMINA: JOSE LUIS PALMA MONTEJO</t>
  </si>
  <si>
    <t>COMPLEMENTO DE NOMINA: ORELIA GUADALUPE ROBLEDO SILVA</t>
  </si>
  <si>
    <t>COMPLEMENTO DE NOMINA: ELENA MARTINEZ DE LA CRUZ</t>
  </si>
  <si>
    <t>COMPLEMENTO DE NOMINA:  ERIK MICHAEL MUNGUIA MARTINEZ</t>
  </si>
  <si>
    <t>COMPRA DE 8 FULL FACE (PROYECTO DE BARREDORAS CLARIOS)</t>
  </si>
  <si>
    <t>ENTREGAS EN EFECTIVOS ABRIL 2025</t>
  </si>
  <si>
    <t>VULKA MOVIL SOTO FS</t>
  </si>
  <si>
    <t>REEMBOLSO DE LECHE PARA PERRITOS</t>
  </si>
  <si>
    <t>TAXI PARA ROBERTO DEL ROSAL SERVICIO CLARIOS</t>
  </si>
  <si>
    <t>RECARGA DE 8 GARRAFONES DE AGUA</t>
  </si>
  <si>
    <t>DEPÓSITO A CAJA CHICA FOLIO 51048</t>
  </si>
  <si>
    <t>COMPLEMENTO DE NOMINA: JOSE LUIS PALMA MONTEJO (DOMINGO 30 MARZO)</t>
  </si>
  <si>
    <t>COMPLEMENTO DE NOMINA: ORELIA GUADALUPE ROBLEDO SILVA (DOMINGO 30 MARZO)</t>
  </si>
  <si>
    <t>COMPLEMENTO DE NOMINA: ELENA MARTINEZ DE LA CRUZ (DOMINGO 30 MARZO) Y HRS EXTRAS PCM</t>
  </si>
  <si>
    <t>COMPLEMENTO DE NOMINA:  ERIK MICHAEL MUNGUIA MARTINEZ (DOMINGO 30 MARZO)</t>
  </si>
  <si>
    <t>TAXI SERVICIO CLARIOS (HOMERO ROBLEDO)</t>
  </si>
  <si>
    <t>TAXI PARA PERSONAL DE SERVICIO CLARIOS ORELIA ROBLEDO</t>
  </si>
  <si>
    <t>PAGO DE FINIQUITO JORGE SALGUERO</t>
  </si>
  <si>
    <t>CASETA POR RESCATE DE PIPA AVERIADA EN CADEREYTA</t>
  </si>
  <si>
    <t>RECTIFICADO DE POLEA DE GUZZLER</t>
  </si>
  <si>
    <t>JUNTA DE TURBO</t>
  </si>
  <si>
    <t>DEPÓSITO A CAJA CHICA FOLIO 51203</t>
  </si>
  <si>
    <t>EFECTIVO ENTREGADO AL LIC. GERARDO LEIJA</t>
  </si>
  <si>
    <t>PAGO DE RENTA DE DEPARTAMENTO Y RECIBO DE AGUA</t>
  </si>
  <si>
    <t>PIVOTE GUIA DE COFRE PARA GUZZLER 2</t>
  </si>
  <si>
    <t>CENA Y TAXI PARA PERSONAL DE SERVICIO CLARIOS</t>
  </si>
  <si>
    <t>RECTIFICADO DE TAMBORES DE PIPA PROSTAR</t>
  </si>
  <si>
    <t>DEPÓSITO A CAJA CHICA FOLIO 51308</t>
  </si>
  <si>
    <t>REEMBOLSO DE DESCUENTO FONACOT A JUAN GUTIERREZ BARRADAS (YA TERMINÓ DESCUENTO DEL CREDITO)</t>
  </si>
  <si>
    <t>COMPRA DE AGUA Y COMIDA EN FERIA DEL EMPLEO (MARTHA)</t>
  </si>
  <si>
    <t>10 FULL FACE PARA PROYECTO CLARIOS (BARREDORAS)</t>
  </si>
  <si>
    <t>PAGO A TRANSITO DE CADEREYTA</t>
  </si>
  <si>
    <t>SERVICIOS DE AGUA Y DRENAJE DE MONTERREY</t>
  </si>
  <si>
    <t>REEMBOLSO POR COMPRA DE TORNILLERIA</t>
  </si>
  <si>
    <t>REEMBOLSO DE COMIDA DE MARTHA</t>
  </si>
  <si>
    <t>REEMBOLSO DE CASETA POR CAMBIO DE PIPA AVERIADA EN OMA PIPA 13</t>
  </si>
  <si>
    <t>PAGO A TRANSITO DE GARCÍA POR LIBERACION DE PIPA 12</t>
  </si>
  <si>
    <t>PAGO DE NOMINA OPERATIVA CENTRAL DE CARGA</t>
  </si>
  <si>
    <t>TAXI PARA SERVICIO CLARIOS DE DOMINGO Y MARTES</t>
  </si>
  <si>
    <t>RECARGA DE 5 GARRAFONES</t>
  </si>
  <si>
    <t>TAXI POR SERVICIO CLARIOS ROBERTO DEL ROSAL</t>
  </si>
  <si>
    <t>TAXI POR SERVICIO CLARIOS ORELIA ROBLEDO</t>
  </si>
  <si>
    <t>CASETAS POR TRASLADO DE HIACE DE CADEREYTA A GUADALUPE</t>
  </si>
  <si>
    <t>PAGO DE NOMINA OPERATIVA CLARIOS PROY. MTTO</t>
  </si>
  <si>
    <t>RECARGA DE GAS LP PARA PERSONAL DE PATIO</t>
  </si>
  <si>
    <t>TAXI ORELIA ROBLEDO</t>
  </si>
  <si>
    <t>DEPÓSITO A CAJA CHICA FOLIO 51463</t>
  </si>
  <si>
    <t>REEMBOLSO POR SERVICIO DE VULKA</t>
  </si>
  <si>
    <t>CENA PARA PERSONAL DE MTTO POR REPARACIÓN DE GUZZLER</t>
  </si>
  <si>
    <t>PAGO RENTA DE CASA Y DEPOSITO DE MES DE RENTA</t>
  </si>
  <si>
    <t>COLCHONES</t>
  </si>
  <si>
    <t>PLACA DE ACERO</t>
  </si>
  <si>
    <t>TAXI DE HOMERO ROBLEDO</t>
  </si>
  <si>
    <t>2 BASES PARA COLCHON INDIVIDUAL</t>
  </si>
  <si>
    <t>COMPRA DE TABLOIDE PARA FERIA DE EMPLEO</t>
  </si>
  <si>
    <t>EFECTIVO ENTREGADO A BENNY</t>
  </si>
  <si>
    <t>COPIA DE 3 JUEGOS DE LLAVES DE CASA DE RENTA</t>
  </si>
  <si>
    <t>PRESTAMO PERSONAL</t>
  </si>
  <si>
    <t>PRESTAMO PERSONAL: JOSE LUIS QUEZADA SE REBAJA EN PRIMER SEMANA</t>
  </si>
  <si>
    <t>PRESTAMO PERSONAL: JORGE DOMINGUEZ SE REBAJA EN PRIMER SEMANA</t>
  </si>
  <si>
    <t>TAXIS DE ORELIA ROBLEDO PARA SERVICIO CLARIOS (SABADO, DOMINGO Y LUNES)</t>
  </si>
  <si>
    <t>COMPRA DE 5 TAMBOS PARA PROYECTO CLARIOS</t>
  </si>
  <si>
    <t>REEMBOLSO DE TRANSPORTE</t>
  </si>
  <si>
    <t>TABLOIDE PARA FERIA DE EMPLEO</t>
  </si>
  <si>
    <t>DEPÓSITO A CAJA CHICA FOLIO 52103</t>
  </si>
  <si>
    <t>LUIS ALBERTO CASTILLO</t>
  </si>
  <si>
    <t>COMPRA DE 4 LITERAS</t>
  </si>
  <si>
    <t>DEPOSITO A CTA BANCOMER DE GUADALUPE CRUZ USCANGA</t>
  </si>
  <si>
    <t>TAXI PARA ELENA POR SERVICIO CLARIOS</t>
  </si>
  <si>
    <t>COMPRA DE 2 FULLFACE PARA SERVICIO CLARIOS</t>
  </si>
  <si>
    <t>ENTREGAS EN EFECTIVOS MAYO 2025</t>
  </si>
  <si>
    <t>DEPÓSITO A CAJA CHICA FOLIO 52234</t>
  </si>
  <si>
    <t>CENA Y TAXI DE ROBERTO DEL ROSAL POR SERVICIO CLARIOS</t>
  </si>
  <si>
    <t>TAXI DE HOMERO ROBLEDO POR SERVICIO CLARIOS</t>
  </si>
  <si>
    <t>DEPOSITO A ALBERTO ZAMUDIO</t>
  </si>
  <si>
    <t>Monitor inalámbrico con cámara (PARA BARREDORA)</t>
  </si>
  <si>
    <t>MARCADOR DE TEMPERATURA (PARA BEAT)</t>
  </si>
  <si>
    <t>2 colchones</t>
  </si>
  <si>
    <t>RECIBO DE GAS DE DEPARTAMENTO</t>
  </si>
  <si>
    <t>TAXI PARA ORELIA ROBLEDO POR SERVICIO CLARIOS DEL DOMINGO 04 DE MAYO</t>
  </si>
  <si>
    <t>EFECTIVO ENTREGADO A ERIK MUNGUIA</t>
  </si>
  <si>
    <t>COMPLEMENTO DE NOMINA DE FRANCISCO ALFREDO LOPEZ GUIA</t>
  </si>
  <si>
    <t>REEMBOLSO DE TAXI POR SERVICIO CLARIOS</t>
  </si>
  <si>
    <t>CAMBIO DE CENTRO DE CARGA A CELULAR DE MTTO (LUIS PALACIOS)</t>
  </si>
  <si>
    <t>REPARACION DE A/C DE BARREDORA</t>
  </si>
  <si>
    <t>REEMBOLSO DE PASAJE DE AUTOBUS</t>
  </si>
  <si>
    <t>REEMBOLSO DE PASAJE DE AUTOBUS JULES EMMANUEL RICALDE MEJIA</t>
  </si>
  <si>
    <t>TAXI PARA ORELIA ROBLEDO POR SERVICIO CLARIOS</t>
  </si>
  <si>
    <t>REEMBOLSO DE PASAJE DE AUTOBUS LIZANDRO HERNANDEZ FLORES</t>
  </si>
  <si>
    <t>DEPOSITO A ALBERTO ZAMUDIO (NOMINA)</t>
  </si>
  <si>
    <t>DEPOSITO A ALBERTO ZAMUDIO (REEMBOLSO DE VULKA)</t>
  </si>
  <si>
    <t>DEPÓSITO A CAJA CHICA FOLIO 52342</t>
  </si>
  <si>
    <t>TAXI DE ORELIA ROBLEDO POR SERVICIO CLARIOS DOMINGO Y LUNES</t>
  </si>
  <si>
    <t>REEMBOLSO DE TAXI POR SERVICIO CLARIOS DEL DOMINGO Y MARTES</t>
  </si>
  <si>
    <t>FINIQUITO DE QUEZADA VILLAGRAN JOSE LUIS</t>
  </si>
  <si>
    <t>DEPOSITO DE RENTA DE DEPARTAMENTO Y RECIBOS</t>
  </si>
  <si>
    <t>PAGO A TRANSITO DE ESCOBEDO</t>
  </si>
  <si>
    <t>TAXIS</t>
  </si>
  <si>
    <t>RECOLECCIÓN DE LLANTAS DE DESHECHO</t>
  </si>
  <si>
    <t>3 LITERAS</t>
  </si>
  <si>
    <t>4 COLCHONES</t>
  </si>
  <si>
    <t>RECIBO DE AGUA Y DRENAJE INVERMEX</t>
  </si>
  <si>
    <t>RECIBO TELMEX</t>
  </si>
  <si>
    <t>DEPÓSITO A CAJA CHICA FOLIO 52465</t>
  </si>
  <si>
    <t>COPIA DE LLAVES DE DEPARTAMENTO</t>
  </si>
  <si>
    <t>SERVICIO DE VULKA MOVIL PIPA 13</t>
  </si>
  <si>
    <t>SERVICIO DE TORNO</t>
  </si>
  <si>
    <t>RECTIFICADO</t>
  </si>
  <si>
    <t>PRESTAMO PARA GASTOS MARCOS DAVID GONZALEZ SILVA</t>
  </si>
  <si>
    <t>PRESTAMO PARA GASTOS JOSE MANUEL AGOSTO RAMIREZ</t>
  </si>
  <si>
    <t>COMPRA DE 3 LITERAS</t>
  </si>
  <si>
    <t>COMPRA DE 4 COLCHONES</t>
  </si>
  <si>
    <t>BONO DE 2 REFERIDO A JORGE ALBERTO DOMINGUEZ VAZQUEZ</t>
  </si>
  <si>
    <t>RECTIFICADO DE COPLE PARA PIPA 6</t>
  </si>
  <si>
    <t>TAXI</t>
  </si>
  <si>
    <t>TAXI DE CENTRAL DE AUTOBUSES A CENTRAL DE CARGA</t>
  </si>
  <si>
    <t>PAGO DE DOMINGO 04 DE MAYO A JOSE LUIS PALMA POR SERVICIO BOKADOS</t>
  </si>
  <si>
    <t>PAGO DE FINIQUITO DE JOULES</t>
  </si>
  <si>
    <t>RECARGA DE 7 GARRAFONES DE AGUA</t>
  </si>
  <si>
    <t>COMPRA DE TAQUETES Y PIJAS PARA MONTAR ABANICOS DE TECHO</t>
  </si>
  <si>
    <t>PRESTAMO A EDGAR ALEJANDRO Y MOISES MTZ GARCIA</t>
  </si>
  <si>
    <t>TAXI PARA SERVICIO CLARIOS DEL DOMINGO Y LUNES (ORELIA ROBLEDO)</t>
  </si>
  <si>
    <t>OXXO GAS</t>
  </si>
  <si>
    <t>CARGA DE TOYOTA HIACE</t>
  </si>
  <si>
    <t>DEPÓSITO A CAJA CHICA FOLIO 53163</t>
  </si>
  <si>
    <t>TAXI POR SERVICIO CLARIOS (ORELIA ROBLEDO)</t>
  </si>
  <si>
    <t>TAXI POR SERVICIO CLARIOS (ORELIA ROBLEDO) MARTES Y VIERNES</t>
  </si>
  <si>
    <t>ESTACIONAMIENTO POR TRAMITE EN SECRETARÍA DE MEDIO AMBIENTE</t>
  </si>
  <si>
    <t>PAGO DE RENTA DE CASA</t>
  </si>
  <si>
    <t>TAXI POR SERVICIO CLARIOS (ROBERTO DEL ROSAL)</t>
  </si>
  <si>
    <t>TAXI POR SERVICIO CLARIOS (PEDRO MALDONADO)</t>
  </si>
  <si>
    <t>PAGO POR 3 EXAMENES MEDICOS DE BUENA SALUD PARA SERVICIO COCACOLA</t>
  </si>
  <si>
    <t>PAGO DE 50% DE BOLETO DE AUTOBUS A MOISES MARTINEZ</t>
  </si>
  <si>
    <t>PAGO POR BORDADO DE 2 OVEROLES DE JHOVANY (MTTO INVERMEX)</t>
  </si>
  <si>
    <t>TAXI PARA PERSONAL DE SERVICIO CLARIOS (PEDRO MALDONADO)</t>
  </si>
  <si>
    <t>COMPRA DE MEDIA LUNA PARA PIPA#5</t>
  </si>
  <si>
    <t>RECOLECCION DE LLANTAS DE DESHECHO</t>
  </si>
  <si>
    <t>REEMBOLSO DE BOLETO DE AUTOBUS</t>
  </si>
  <si>
    <t>REEMBOLSO DE BOLETO DE AUTOBUS (MANUEL LEDEZMA)</t>
  </si>
  <si>
    <t>DEPÓSITO A CAJA CHICA FOLIO 53333</t>
  </si>
  <si>
    <t>PAGO DE COMISIONES DE VENTAS LUIS CASTILLO</t>
  </si>
  <si>
    <t>PAGO DE RENTA DE DEPARTAMENTO DE LUPITA</t>
  </si>
  <si>
    <t>REEMBOLSO DE TAXI POR SERVICIO CLARIOS DEL VIERNES, DOMINGO Y LUNES (HOMERO ROBLEDO)</t>
  </si>
  <si>
    <t>TAXI POR SERVICIO CLARIOS PARA ELENA</t>
  </si>
  <si>
    <t>TAXI PARA PERSONAL DE NUEVO INGRESO CENTRAL - CASA DE RENTA</t>
  </si>
  <si>
    <t>TAXI POR SERVICIO CLARIOS DOMINGO Y LUNES (01 Y 02 DE JUNIO - ORELIA ROBLEDO)</t>
  </si>
  <si>
    <t>COMPRA DE CAMISAS Y PANTALON PARA PERSONAL DE CLARIOS SERV. DOMINGO 01 DE JUNIO</t>
  </si>
  <si>
    <t>TAXI PARA DAGOBERTO TRASLADO A CASA DE RENTA</t>
  </si>
  <si>
    <t>CARTAS DE BUENA SALUD PARA PERSONAL: MANUEL LEDEZMA, MIGUEL FUENTEVILLA, JESUS DOMINGUEZ, JORGE D. RAUL ANTONIO, JOSE LUIS PALMA, DAGOBERTO</t>
  </si>
  <si>
    <t>2 BALATAS PARA BARREDORA</t>
  </si>
  <si>
    <t>RESPONSABLE</t>
  </si>
  <si>
    <t>ENTREGAS EN EFECTIVOS JUNIO 2025</t>
  </si>
  <si>
    <t>GOBERNADOR DE COMPRESOR PARA PIPA #3</t>
  </si>
  <si>
    <t>COMPRA DE GUANTES SCOTCH BRIDGE PARA LIMPIEZA DE OFICINA</t>
  </si>
  <si>
    <t>RECTIFICADO DE TAMBORES DE NISSAN</t>
  </si>
  <si>
    <t>PRESTAMO A DAGOBERTO (PARA COMIDA)</t>
  </si>
  <si>
    <t>CARTA DE BUENA SALUD PARA JHONATAN (SERV. COCACOLA)</t>
  </si>
  <si>
    <t>CENA PARA PERSONAL DE SERVICIO CLARIOS 6 PERSONAS</t>
  </si>
  <si>
    <t>DEPOSITO A CAJA CHICA EFVO ENTREGADO POR EL C.P. RAFAEL</t>
  </si>
  <si>
    <t>DEPÓSITO A CAJA CHICA FOLIO 54021</t>
  </si>
  <si>
    <t>EFVO</t>
  </si>
  <si>
    <t>COMPLEMENTO DE CENA PARA PERSONAL DE SERVICIO CLARIOS 6 PERSONAS</t>
  </si>
  <si>
    <t>RECOLECCIÓN DE LLANTAS</t>
  </si>
  <si>
    <t>TAXI POR SERVICIO CLARIOS DOMINGO, LUNES, MIERCOLES Y VIERNES (HOMERO ROBLEDO)</t>
  </si>
  <si>
    <t>COMPRA DE 5 FULL FACE PARA SERVICIO CLARIOS</t>
  </si>
  <si>
    <t>PAGO DE RECIBO DE AGUA DE DEPARTAMENTO</t>
  </si>
  <si>
    <t>ALMA ROSA SANTITOS BENABIDES GARZA</t>
  </si>
  <si>
    <t>TAXI PARA ORELIA ROBLEDO SERVICIO CLARIOS DOMINGO Y LUNES</t>
  </si>
  <si>
    <t>ERIK MICHAEL MUNGUIA MARTINEZ</t>
  </si>
  <si>
    <t xml:space="preserve">VIATICOS A AGUASCALIENTES A DEJAR EL SOPLADOR </t>
  </si>
  <si>
    <t>JOSE JUAN GUTIERREZ BARRADAS</t>
  </si>
  <si>
    <t>CENA PARA PERSONAL DE SERVICIO CLARIOS 6 PERSONAS: IVAN, DIEGO, JOSUE, DON JORGE DGUEZ, VENTURA Y HOMERO</t>
  </si>
  <si>
    <t>Lupita Cruz</t>
  </si>
  <si>
    <t>LIMPIEZA DEL 09 Y 10 DE JUNIO 2025</t>
  </si>
  <si>
    <t>VIANEY GARCIA</t>
  </si>
  <si>
    <t>2 GARRAFONES DE AGUA TRAILA ERIK</t>
  </si>
  <si>
    <t>2 GARRAFONES DE AGUA Y 1 BOLSA DE HIELO SERVICIO DE CERVECERIA</t>
  </si>
  <si>
    <t>JORGE ALBERTO RAMIREZ ZARIÑAN</t>
  </si>
  <si>
    <t>CASETA POR TRASLADO DE GUARDIA NACIONAL ESCOBEDO A CORRALON EN GCIA. NUEVO LEON</t>
  </si>
  <si>
    <t>JOSE LUIS PALMA MONTEJO</t>
  </si>
  <si>
    <t>1 PARCHE (SERVICIO DE VULCANIZADORA HILUX VTAS)</t>
  </si>
  <si>
    <t>ORELIA GUADALUPE ROBLEDO</t>
  </si>
  <si>
    <t>TAXI SERVICIO IBERDROLA</t>
  </si>
  <si>
    <t>JAVIER MUÑIZ</t>
  </si>
  <si>
    <t xml:space="preserve">8 GARRAFONES DE AGUA </t>
  </si>
  <si>
    <t>LIMPIEZA DEL 12 DE JUNIO 2025</t>
  </si>
  <si>
    <t>2 PESADAS DE BASCULA SERVICIO VITRO</t>
  </si>
  <si>
    <t>PATRICIO IBARRA</t>
  </si>
  <si>
    <t>BORDADO DE 2 CAMISAS</t>
  </si>
  <si>
    <t>CONTADOR RAFAEL DEVEZA</t>
  </si>
  <si>
    <t>EFVO ENTREGADO POR EL C.P. RAFAEL TAXI ORELIA</t>
  </si>
  <si>
    <t>LIMPIEZA DE OFICINA 13 junio</t>
  </si>
  <si>
    <t>DEPÓSITO A CAJA CHICA FOLIO 54164</t>
  </si>
  <si>
    <t>HOMERO ROBLEDO</t>
  </si>
  <si>
    <t>TAXI SERVICIO CLARIOS Y COCACOLA</t>
  </si>
  <si>
    <t>DIEGO RODRIGUEZ</t>
  </si>
  <si>
    <t>DIFERENCIA POR PAGO DE NOMINA</t>
  </si>
  <si>
    <t>ROBERTO DEL ROSAL</t>
  </si>
  <si>
    <t>DIFERENCIA POR PAGO DE NOMINA NO SE CONTEMPLARON HRS DOBLES</t>
  </si>
  <si>
    <t>LA CUCHILLA</t>
  </si>
  <si>
    <t>COMPRA DE BULTO DE CEMENTO DE 25KG</t>
  </si>
  <si>
    <t>COMPRA DE BULTO DE CEMENTO DE 25KG Y COSTAL DE ARENA 5</t>
  </si>
  <si>
    <t>COMPRA DE COSTAL DE ARENA 5 Y COSTAL DE GRAVA</t>
  </si>
  <si>
    <t>LIC. GERARDO LEIJA</t>
  </si>
  <si>
    <t>PAGO DE HONORARIOS</t>
  </si>
  <si>
    <t>DAGOBERTO GONZALEZ GOMEZ</t>
  </si>
  <si>
    <t>CERRAJERIA MASTER</t>
  </si>
  <si>
    <t>COPIA DE 2 LLAVES DE BARREDORA</t>
  </si>
  <si>
    <t>DEPOSITO A CAJA CHICA SOBRANTE DE EFECTIVO</t>
  </si>
  <si>
    <t>SOBRANTE VIATICOS AGUASCALIENTES</t>
  </si>
  <si>
    <t>1 PONCHE PIPA 3</t>
  </si>
  <si>
    <t>LIMPIEZA DEL 16 DE JUNIO 2025</t>
  </si>
  <si>
    <t>PROPINA CORRALON PIPA 13</t>
  </si>
  <si>
    <t>ABRAZADERAS MANGUERA HIDRO</t>
  </si>
  <si>
    <t>2 GALONES DE AGUA</t>
  </si>
  <si>
    <t>LIMPIEZA 19  JUNIO</t>
  </si>
  <si>
    <t>LIMPIEZA DEL 17 DE JUNIO 2025</t>
  </si>
  <si>
    <t>LIMPIEZA OFICINA 20 JUNIO</t>
  </si>
  <si>
    <t>SANTIAGO YEPEZ</t>
  </si>
  <si>
    <t>2 CENAS RIEGO TEC Y 2 CENA SERVICIO BACHOCO</t>
  </si>
  <si>
    <t>TAXIS 15, 16, 17, 18 Y 20 DE JUNIO SERVICIO CLARIOS</t>
  </si>
  <si>
    <t>LAMPARAS OFICINA</t>
  </si>
  <si>
    <t xml:space="preserve">CARGA GAS </t>
  </si>
  <si>
    <t>DEPÓSITO A CAJA CHICA FOLIO 54292</t>
  </si>
  <si>
    <t>DEPOSITO A CAJA CHICA POR DESCUENTO DE CHOQUE PIPA 5</t>
  </si>
  <si>
    <t>JINATHAN ALONSO VELAZQUEZ WYNANTS</t>
  </si>
  <si>
    <t>DEPOSITO A CAJA CHICA POR AJUSTE DE NOMINA</t>
  </si>
  <si>
    <t>SRA. ALMA ROSA SANTITOS BENAVIDES</t>
  </si>
  <si>
    <t>FINIQUITO POR DAÑOS DE DEPARTAMENTO</t>
  </si>
  <si>
    <t>TRANSITO DE APODACA</t>
  </si>
  <si>
    <t>RENTA DE CASA METRO PLEX</t>
  </si>
  <si>
    <t>RECIBO DE AGUA CASA DE RENTA METRO PLEX</t>
  </si>
  <si>
    <t>RECIBO TELMEX CASA DE RENTA METRO PLEX</t>
  </si>
  <si>
    <t>TAXI POR SERVICIO CLARIOS DEL 15, 22 Y 23 DE JUNIO</t>
  </si>
  <si>
    <t>CAD TONER</t>
  </si>
  <si>
    <t>COMPRA DE TONER PARA IMPRESORA PORTATIL</t>
  </si>
  <si>
    <t>REEMBOLSO DE TALACHA PIPA #3, DADOS PARA TALLER (SERVICIO POLO), SERVICIO DE VULKA PARA REMOLQUE HIDROJET</t>
  </si>
  <si>
    <t>COPIA DE 2 LLAVES DE ALMACEN DE INVERMEX</t>
  </si>
  <si>
    <t>RECTIFICADO DE TAMBORES DE PIPA 3</t>
  </si>
  <si>
    <t>CARLOS GUSTAVO PAZ RUEDA</t>
  </si>
  <si>
    <t>REEMBOLSO DE PASAJE DE AUTOBUS CARDENAS TABASCO - MONTERREY</t>
  </si>
  <si>
    <t>COMPRA DE HERRERIA</t>
  </si>
  <si>
    <t>DEPÓSITO A CAJA CHICA FOLIO 54438</t>
  </si>
  <si>
    <t>INSTALACIÓN DE ROTULO EN HIACE</t>
  </si>
  <si>
    <t>CASETAS</t>
  </si>
  <si>
    <t>DEPÓSITO A CAJA CHICA FOLIO 55009</t>
  </si>
  <si>
    <t>LAURA ENRIQUEZ</t>
  </si>
  <si>
    <t>REEMBOLSO DE TAXI SERVICIO CLARIOS</t>
  </si>
  <si>
    <t>REEMBOLSO POR COPIA DE LLAVES Y SERVICIO DE VULKA PIPA 3</t>
  </si>
  <si>
    <t>FERRETERIA MARTE</t>
  </si>
  <si>
    <t>COMPRA DE 10 ABRAZADERAS SIN FIN DE 3"</t>
  </si>
  <si>
    <t>MAXI CHINA</t>
  </si>
  <si>
    <t>COMPRA DE 3 LAMPARAS PARA OFICINA (AREA DE VENTAS)</t>
  </si>
  <si>
    <t>FRANCISCO JAVIER MUÑIZ QUIROZ</t>
  </si>
  <si>
    <t>RECARGA DE 9 GARRAFONES DE AGUA PARA OFICINA Y OPERACIONES</t>
  </si>
  <si>
    <t>ELENA MARTINEZ DE LA CRUZ</t>
  </si>
  <si>
    <t>REEMBOLSO DE TAXIS DEL 16 AL 21 DE JUNIO</t>
  </si>
  <si>
    <t>JOSE VENTURA MATA POSADA</t>
  </si>
  <si>
    <t>PAGO POR DIFERENCIA DE NOMINA</t>
  </si>
  <si>
    <t>REEMBOLSO DE CASETAS CADEREYTA Y SERVICIO DE VULKA PARA HILUX</t>
  </si>
  <si>
    <t>FULLFACE</t>
  </si>
  <si>
    <t>DEPÓSITO A CAJA CHICA FOLIO 55153</t>
  </si>
  <si>
    <t>JORGE RAMIREZ</t>
  </si>
  <si>
    <t>ESTACIONAMIENTO E IMPRESIÓN DE FACTURA PARA TRAMITE EN ICVNL</t>
  </si>
  <si>
    <t>COMPRA DE 2 LOCKERS PARA CLARIOS</t>
  </si>
  <si>
    <t>MARIA DE LOS ANGELES CASTAÑEDA HUERCA</t>
  </si>
  <si>
    <t>COMPLEMENTO DE SUELDO PENDIENTE DE PAGO</t>
  </si>
  <si>
    <t>GUADALUPE CRUZ USCANGA</t>
  </si>
  <si>
    <t>APOYO TAXIS SERVICIO CLARIOS DOMINGO Y LUNES</t>
  </si>
  <si>
    <t>RUBEN OSORIO</t>
  </si>
  <si>
    <t xml:space="preserve">APOYO TAXIS SERVICIO CLARIOS DOMINGO </t>
  </si>
  <si>
    <t>ORELIA ROBLEDO</t>
  </si>
  <si>
    <t>APOYO TAXI SERVICIO CLARIOS DOMINGO</t>
  </si>
  <si>
    <t xml:space="preserve">LIMPIEZA DE OFICINA 7 JUL </t>
  </si>
  <si>
    <t>JUAN BARRADAS</t>
  </si>
  <si>
    <t>HIELO Y AGUA VOLANTEADA</t>
  </si>
  <si>
    <t>SERVICIO OMNIBUS</t>
  </si>
  <si>
    <t>SERVICIO OMNIBUS PATRICIO</t>
  </si>
  <si>
    <t>ASER PENA CABILDO</t>
  </si>
  <si>
    <t>ANGEL ENRIQUE PEREZ GARCIA</t>
  </si>
  <si>
    <t>TECNICO CLIMA</t>
  </si>
  <si>
    <t>REPARACIÓN CLIMA TRAILA ALFREDO</t>
  </si>
  <si>
    <t xml:space="preserve">LIMPIEZA DE OFICINA 8 JUL </t>
  </si>
  <si>
    <t>JOSE LUIS PALMA</t>
  </si>
  <si>
    <t>CENA SERVICIO PCM ALFREDO, JOSUE, SANTIAGO Y JHOVANY</t>
  </si>
  <si>
    <t>APOYO TAXI SERVICIO CLARIOS BARRIDO</t>
  </si>
  <si>
    <t>ME LOS PRESTO EL CONTADOR</t>
  </si>
  <si>
    <t>ABRAHAM QUIÑONES</t>
  </si>
  <si>
    <t>REPOCISIÓN DE TAXI</t>
  </si>
  <si>
    <t>LIMPIEZA OFICINA 10 JULIO</t>
  </si>
  <si>
    <t>APOYO TAXI SERVICIO BARRIDO</t>
  </si>
  <si>
    <t>APOYO TAXI SERVICIO CLARIOS</t>
  </si>
  <si>
    <t>DEPÓSITO A CAJA CHICA FOLIO 55230</t>
  </si>
  <si>
    <t>APOYO EN BARRIDO CLARIOS</t>
  </si>
  <si>
    <t>REPARACION EN RIASA, COMIDA TECNICO TENNANT, CASETAS A CADEREYTA</t>
  </si>
  <si>
    <t>APOYO EN SERVICIO NOCTURNO DE CLARIOS</t>
  </si>
  <si>
    <t>LUIS ALFREDO PALACIOS USCANGA</t>
  </si>
  <si>
    <t>COMPRA DE 10 FULLFACE</t>
  </si>
  <si>
    <t>TELMEX</t>
  </si>
  <si>
    <t>PAGO DE FINIQUITO</t>
  </si>
  <si>
    <t>BRANDON CARVAJAL HERNANDEZ</t>
  </si>
  <si>
    <t>COMPRA DE BULTO DE CEMENTO, 2 COSTALES DE ARENA #5 Y 5KG DE YESO</t>
  </si>
  <si>
    <t>FRANCISCO ALFREDO</t>
  </si>
  <si>
    <t>TAXI PORA POYO EN BARRIDO CLARIOS</t>
  </si>
  <si>
    <t>ROBERTO RODRIGUEZ</t>
  </si>
  <si>
    <t>VIATICOS A TAMPICO</t>
  </si>
  <si>
    <t>PRODUCTOS FORESTALES GAFER</t>
  </si>
  <si>
    <t>COMPRA DE BOLSA DE ASERRIN</t>
  </si>
  <si>
    <t>DEPÓSITO A CAJA CHICA FOLIO 55276</t>
  </si>
  <si>
    <t>DEPÓSITO A CAJA CHICA FOLIO 55277</t>
  </si>
  <si>
    <t>PAGO A TRANSITO DE APODACA</t>
  </si>
  <si>
    <t>RECIBO CFE DE DEPARTAMENTO</t>
  </si>
  <si>
    <t>RECIBO CFE DE CASA DE RENTA METROPLEX</t>
  </si>
  <si>
    <t>RECIBO DE GAS DE CASA DE RENTA</t>
  </si>
  <si>
    <t>REPOSICIÓN DE IMPORTE DE OMA PARA DEPOSITO A INVERMEX</t>
  </si>
  <si>
    <t>DEPOSITO A CTA INVERMEX</t>
  </si>
  <si>
    <t>CFE</t>
  </si>
  <si>
    <t>GASNATURAL</t>
  </si>
  <si>
    <t>COMPRA DE 5 FULLFACE</t>
  </si>
  <si>
    <t>ESTACIONAMIENTO</t>
  </si>
  <si>
    <t>ESTACIONAMIENTO POR TRAMITE DE PLACAS DE CAMION</t>
  </si>
  <si>
    <t>COMPRA DE HIELO</t>
  </si>
  <si>
    <t>SERVICIO DE SOLDADURA DE COPLE DE BRONCE</t>
  </si>
  <si>
    <t>Yahaira Cordero</t>
  </si>
  <si>
    <t>LIMPIEZA DE OFICINA</t>
  </si>
  <si>
    <t>JESUS DAVILA</t>
  </si>
  <si>
    <t>REEMBOLSO UBER</t>
  </si>
  <si>
    <t>REPOCISIÓN DE TAXI Y TRANSPORTE</t>
  </si>
  <si>
    <t>IVAN CUELLAR</t>
  </si>
  <si>
    <t>JAIRO MISAEL DOMINGUEZ</t>
  </si>
  <si>
    <t>APOYO TAXI CLARIOS</t>
  </si>
  <si>
    <t>APOYO BARRIDO AUT. CP DEVEZA</t>
  </si>
  <si>
    <t>LIMPIEZA OFICINA 18/7/25</t>
  </si>
  <si>
    <t>APOYO TAXIS CLARIOS</t>
  </si>
  <si>
    <t>MERCADO LIBRE</t>
  </si>
  <si>
    <t>HIELO Y AGUA SERVICIO GRAFTECH</t>
  </si>
  <si>
    <t>CENA SERVICIO RIEGO TEC</t>
  </si>
  <si>
    <t>GASOLINA REVISION DE FACTURAS A TOTO</t>
  </si>
  <si>
    <t>CONSTRUCTORA INVERMEX</t>
  </si>
  <si>
    <t>TRANSFERENCIA</t>
  </si>
  <si>
    <t>DEPÓSITO A CAJA CHICA FOLIO 55342</t>
  </si>
  <si>
    <t>DEPOSITO A CAJA CHICA FOLIO 55342</t>
  </si>
  <si>
    <t>DEPÓSITO A CAJA CHICA FOLIO 55340</t>
  </si>
  <si>
    <t>DEPOSITO A CAJA CHICA FOLIO 55340</t>
  </si>
  <si>
    <t xml:space="preserve">PAGO DE NOMINA </t>
  </si>
  <si>
    <t>PONCHE BARREDORA GLOBAL</t>
  </si>
  <si>
    <t>PAGO CASETA APODACA</t>
  </si>
  <si>
    <t>REPOSICIÓN DE COMPRA ASERRIN Y CARGA DE COMBUSTIBLE</t>
  </si>
  <si>
    <t>ROBERTO BARRERA</t>
  </si>
  <si>
    <t>CESAR OMAR</t>
  </si>
  <si>
    <t>ALFREDO GUIA</t>
  </si>
  <si>
    <t xml:space="preserve">RAUL ANTONIO </t>
  </si>
  <si>
    <t>PAGO DE NOMINA MANTENIMIENTO DESCANSO LABORADO</t>
  </si>
  <si>
    <t>APOYO TAXI SERVICIO CLARIOS TANQUE REACTOR</t>
  </si>
  <si>
    <t>DEPÓSITO A CAJA CHICA FOLIO 55460</t>
  </si>
  <si>
    <t>DEPOSITO A CAJA CHICA FOLIO 55460</t>
  </si>
  <si>
    <t>GENARO BBVA</t>
  </si>
  <si>
    <t>BBVA</t>
  </si>
  <si>
    <t>PAGO NOMINA OPERATIVA, CLARIOS MTTO Y BARRIDO</t>
  </si>
  <si>
    <t>PAGO DE NOMINA</t>
  </si>
  <si>
    <t>RENTA CASA METROPLEX</t>
  </si>
  <si>
    <t xml:space="preserve">REPOSICION DE PONCHE </t>
  </si>
  <si>
    <t>PONCHE DEL 22 DE JULIO PIPA #3</t>
  </si>
  <si>
    <t>APOYO POR BARRIDO EN CLARIOS</t>
  </si>
  <si>
    <t>APOYO TAXI CLARIOS TANQUE REACTOR</t>
  </si>
  <si>
    <t>APOYO TAXI BARRIDO</t>
  </si>
  <si>
    <t>JOSE IGNACIO MIRANDA</t>
  </si>
  <si>
    <t>IVAN VALDEZ LOZANO</t>
  </si>
  <si>
    <t>COMIDA DOBLO TURNO EL 24-7-25</t>
  </si>
  <si>
    <t>ANGULO PARA GUARDA BARREDORA JOHNSTON</t>
  </si>
  <si>
    <t>APOYO TAXIS SERVICIO CLARIOS</t>
  </si>
  <si>
    <t>CORTE DE ACRILICOS</t>
  </si>
  <si>
    <t>CENA RIEGO TEC</t>
  </si>
  <si>
    <t>TAXI APOYO CLARIOS LAVADO DE TANQUE REACTOR</t>
  </si>
  <si>
    <t>MYRIAM ORTEGA CAMARGO</t>
  </si>
  <si>
    <t>DARWIN ALEXANDRO</t>
  </si>
  <si>
    <t>RENTA DEPARTAMENTO</t>
  </si>
  <si>
    <t>LIMPIEZA OFICINA 28 JULIO</t>
  </si>
  <si>
    <t>JOSUE TEJEDA</t>
  </si>
  <si>
    <t>CENA SERVICIO DE CLARIOS RUBEN, VENTURA, IVAN, JOSUE Y ORELIA</t>
  </si>
  <si>
    <t>TAXI CLARIOS</t>
  </si>
  <si>
    <t>LIMPIEZA OFICINA 29 JULI</t>
  </si>
  <si>
    <t>APOYO TAXI CLARIOS BARRIDO</t>
  </si>
  <si>
    <t>HIELO Y AGUA</t>
  </si>
  <si>
    <t>COMBUSTIBLE LUIS CASTILLO</t>
  </si>
  <si>
    <t>LUIS CASTILLO</t>
  </si>
  <si>
    <t>SOBRANTE DEL DEPOSITO PARA EL ARRASTRE DEL HIDRO 8</t>
  </si>
  <si>
    <t>TIPO</t>
  </si>
  <si>
    <t>SALDO</t>
  </si>
  <si>
    <t>SALDO INICIAL</t>
  </si>
  <si>
    <t>SALDO FINAL</t>
  </si>
  <si>
    <t>TOTAL DE GASTOS</t>
  </si>
  <si>
    <t>TOTAL DEPOSITO</t>
  </si>
  <si>
    <t>APOYO TAXI CLARIOS LIMPIEZA DIQUE</t>
  </si>
  <si>
    <t>3 BTOS CEMENTO CLARIOS</t>
  </si>
  <si>
    <t xml:space="preserve">LIMPIEZA OFICINA </t>
  </si>
  <si>
    <t>MARIA GUADALUPE CRUZ USCANGA</t>
  </si>
  <si>
    <t>ACTA NACIMIENTO CONTA RAFAEL</t>
  </si>
  <si>
    <t>APOYO TAXIS CLARIOS BARRIDO</t>
  </si>
  <si>
    <t>DEPÓSITO A CAJA CHICA FOLIO 56126</t>
  </si>
  <si>
    <t>DEPOSITO A CAJA CHICA FOLIO 56126</t>
  </si>
  <si>
    <t>PAGO NOMINA ADMINISTRATIVA</t>
  </si>
  <si>
    <t>FRANELA PARA CLARIOS</t>
  </si>
  <si>
    <t>LIMPIEZA OFICINA 01-8-25</t>
  </si>
  <si>
    <t xml:space="preserve">YAHAIRA </t>
  </si>
  <si>
    <t>PAGO DE UBER DE RAUL ANTONIO Y JORGE DGUEZ A METROPLEX</t>
  </si>
  <si>
    <t>COMPRA DE AGUA PARA OFICINA</t>
  </si>
  <si>
    <t>TAPA PARA TRANSMISION PIPA #13</t>
  </si>
  <si>
    <t>PROPINA AL CARPINTERO POR CORTE DE ALIDO PIPA #5</t>
  </si>
  <si>
    <t>COMPRA DE ASERRIN</t>
  </si>
  <si>
    <t>APOYO TAXIS CLARIOS DOMINGO Y LUNES</t>
  </si>
  <si>
    <t>APOYO UBER CLEYBER</t>
  </si>
  <si>
    <t>APOYO TAXIS SERVICIO CLARIOS TANQUE</t>
  </si>
  <si>
    <t>URIEL PEREZ</t>
  </si>
  <si>
    <t>APOYO TAXI CENTRAL DE AUTOBUCES A CENTRAL DE CARGA</t>
  </si>
  <si>
    <t>LIMPIEZA 4 DE AGOSTO</t>
  </si>
  <si>
    <t>LIMPIEZA OFICINA 5 AGO</t>
  </si>
  <si>
    <t>AGUA</t>
  </si>
  <si>
    <t>PAGO DE AGUA METROPLEX</t>
  </si>
  <si>
    <t>CONTADOR DEVEZA</t>
  </si>
  <si>
    <t>REPOSICION DE COMIDA CLARIOS</t>
  </si>
  <si>
    <t>RECUPERACIÓN APOYO TAXI  03 AGOS</t>
  </si>
  <si>
    <t>SONIA LOPEZ MARTINEZ</t>
  </si>
  <si>
    <t>INSTALACIÓN DE LLANTA B. JOHNSTON POSICIÓN 4</t>
  </si>
  <si>
    <t>FORMA DE PAGO</t>
  </si>
  <si>
    <t>CLEYBER RODRIGUEZ</t>
  </si>
  <si>
    <t>NOMINA GENERADA NO PAGADA</t>
  </si>
  <si>
    <t>IVAN QUITALAN</t>
  </si>
  <si>
    <t>PAGO DE CALAVERA HILUX</t>
  </si>
  <si>
    <t>SOBRE A REPONER</t>
  </si>
  <si>
    <t>CALAVERA HILUX DESCONTADO A IVAN</t>
  </si>
  <si>
    <t>EXAMENES MEDICOS</t>
  </si>
  <si>
    <t>SECADORA ERIK</t>
  </si>
  <si>
    <t>Suma de IMPORTE</t>
  </si>
  <si>
    <t>NOMINA GENERADA NO PAGADA CLEYBER</t>
  </si>
  <si>
    <t>APOYO TAXI BARRIDO EN CLARIOS</t>
  </si>
  <si>
    <t>PARA REPONER SOBRES</t>
  </si>
  <si>
    <t>TAXI APOYO BARRIDO Y LIMPIEZA DE TANQUE</t>
  </si>
  <si>
    <t>APOYO DE PERSONAL DE OPERACIONES A BARRIDO</t>
  </si>
  <si>
    <t>IVAN VALDEZ</t>
  </si>
  <si>
    <t>LUN</t>
  </si>
  <si>
    <t>MAR</t>
  </si>
  <si>
    <t>JUE</t>
  </si>
  <si>
    <t>VIE</t>
  </si>
  <si>
    <t>SAB</t>
  </si>
  <si>
    <t>DOM</t>
  </si>
  <si>
    <t>BARRIDO CLARIOS</t>
  </si>
  <si>
    <t>MIE</t>
  </si>
  <si>
    <t>TOTAL</t>
  </si>
  <si>
    <t>DENOMINACIÓN</t>
  </si>
  <si>
    <t>CANT</t>
  </si>
  <si>
    <t>REPOSICION DE GASTO DE AGUAS Y HIELO CAMBIO DE LLANTAS BARREDORAS 3 DÍAS</t>
  </si>
  <si>
    <t>PONCHE PIPA 5 POSICIÓN 7</t>
  </si>
  <si>
    <t>DEPÓSITO A CAJA CHICA FOLIO 56244</t>
  </si>
  <si>
    <t>APOYO TAXI CLARIOS TANQUE</t>
  </si>
  <si>
    <t>LIMPIEZA OFICINA 08-8-25</t>
  </si>
  <si>
    <t>APOYO TAXIS CLARIOS SERVICIO TANQUE</t>
  </si>
  <si>
    <t>LUIS MARTIN VILLAR</t>
  </si>
  <si>
    <t>CASETA CARRETERA FEDERAL REYNOSA</t>
  </si>
  <si>
    <t>CENA SERVICIO PCM DE NOCHE 8 HRS GUZZLER</t>
  </si>
  <si>
    <t>4 GARRAFONES DE AGUA</t>
  </si>
  <si>
    <t>PONCHE VOLTEO STERLING</t>
  </si>
  <si>
    <t>APOYO TAXI CLARIOS TANQUE DOM 10 Y LUN 11 AGOS</t>
  </si>
  <si>
    <t>REPOSICION DE COMIDA BARRIDO CLARIOS 27 JUL Y PORCENTAJE VTAS PATRICIO</t>
  </si>
  <si>
    <t>LIMPIEZA OFICINA 11-8-25</t>
  </si>
  <si>
    <t>LIMPIEZA OFICINA</t>
  </si>
  <si>
    <t>LIMPIEZA OFICINA 12 AGOS</t>
  </si>
  <si>
    <t>VICTOR AGUILAR</t>
  </si>
  <si>
    <t>PAGO CAROLINA SANCHEZ RECLUTADORA</t>
  </si>
  <si>
    <t>CRISTHIAN MENDEZ ROMERO</t>
  </si>
  <si>
    <t>PAGO DE UBER DE CLARIOS A GUADALUPE</t>
  </si>
  <si>
    <t>APOYO TAXI BARRIDO 13 AGO</t>
  </si>
  <si>
    <t>APOYO TAXI BARRIDO 14 AGO</t>
  </si>
  <si>
    <t>LUIS USCANGA</t>
  </si>
  <si>
    <t>COMIDA CLARIOS AUTORIZO EL CONTA</t>
  </si>
  <si>
    <t>APOYO COMBUSTIBLE</t>
  </si>
  <si>
    <t>TORNILLERIA</t>
  </si>
  <si>
    <t>TRANSITOS</t>
  </si>
  <si>
    <t>APODACA</t>
  </si>
  <si>
    <t>GUADALUPE</t>
  </si>
  <si>
    <t>SAN NICOLAS</t>
  </si>
  <si>
    <t>MONTERREY</t>
  </si>
  <si>
    <t>STA CATARINA</t>
  </si>
  <si>
    <t>PESQUERIA</t>
  </si>
  <si>
    <t>CADEREYTA</t>
  </si>
  <si>
    <t>ESCOBEDO</t>
  </si>
  <si>
    <t>CIENEGA DE FLORES</t>
  </si>
  <si>
    <t>LIC GERARDO LEIJA</t>
  </si>
  <si>
    <t>PAGO VIANEY LIMPIEZASEMANA DEL 18 AL 22 AGOS</t>
  </si>
  <si>
    <t>AGUA CENTRTAL DE CARGA</t>
  </si>
  <si>
    <t>secadora</t>
  </si>
  <si>
    <t>NOMINA ADMINISTRATIVA</t>
  </si>
  <si>
    <t>DENOMINACION</t>
  </si>
  <si>
    <t>NOMINA OPERATIVA</t>
  </si>
  <si>
    <t>CAJA CHICA NOMINA ADMON Y OPERA</t>
  </si>
  <si>
    <t>FOLIO 56244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</si>
</sst>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64" fontId="5" fillId="3" borderId="0" xfId="0" applyNumberFormat="1" applyFont="1" applyFill="1"/>
    <xf numFmtId="164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44" fontId="0" fillId="0" borderId="10" xfId="1" applyFont="1" applyBorder="1"/>
    <xf numFmtId="14" fontId="0" fillId="0" borderId="12" xfId="0" applyNumberFormat="1" applyBorder="1"/>
    <xf numFmtId="44" fontId="0" fillId="0" borderId="13" xfId="1" applyFont="1" applyFill="1" applyBorder="1"/>
    <xf numFmtId="0" fontId="0" fillId="0" borderId="11" xfId="0" applyBorder="1" applyAlignment="1">
      <alignment horizontal="right" vertical="center"/>
    </xf>
    <xf numFmtId="44" fontId="0" fillId="0" borderId="13" xfId="1" applyFont="1" applyBorder="1"/>
    <xf numFmtId="44" fontId="0" fillId="0" borderId="0" xfId="0" applyNumberFormat="1"/>
    <xf numFmtId="0" fontId="0" fillId="0" borderId="14" xfId="0" applyBorder="1"/>
    <xf numFmtId="44" fontId="0" fillId="0" borderId="15" xfId="1" applyFont="1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44" fontId="0" fillId="0" borderId="19" xfId="1" applyFont="1" applyBorder="1"/>
    <xf numFmtId="44" fontId="6" fillId="0" borderId="4" xfId="1" applyFont="1" applyBorder="1"/>
    <xf numFmtId="0" fontId="6" fillId="0" borderId="0" xfId="0" applyFont="1" applyAlignment="1">
      <alignment horizontal="center"/>
    </xf>
    <xf numFmtId="44" fontId="6" fillId="0" borderId="0" xfId="1" applyFont="1" applyBorder="1"/>
    <xf numFmtId="0" fontId="0" fillId="0" borderId="0" xfId="0" pivotButton="1"/>
    <xf numFmtId="0" fontId="0" fillId="6" borderId="0" xfId="0" applyFill="1"/>
    <xf numFmtId="14" fontId="0" fillId="6" borderId="0" xfId="0" applyNumberFormat="1" applyFill="1"/>
    <xf numFmtId="44" fontId="0" fillId="6" borderId="0" xfId="1" applyFont="1" applyFill="1"/>
    <xf numFmtId="0" fontId="0" fillId="6" borderId="0" xfId="0" applyFill="1" applyAlignment="1">
      <alignment horizontal="center" vertical="center"/>
    </xf>
    <xf numFmtId="0" fontId="0" fillId="0" borderId="14" xfId="0" applyBorder="1" applyAlignment="1">
      <alignment horizontal="right"/>
    </xf>
    <xf numFmtId="0" fontId="2" fillId="2" borderId="20" xfId="0" applyFont="1" applyFill="1" applyBorder="1" applyAlignment="1">
      <alignment horizontal="center" vertical="center" wrapText="1"/>
    </xf>
    <xf numFmtId="14" fontId="2" fillId="2" borderId="20" xfId="0" applyNumberFormat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7" fillId="4" borderId="0" xfId="0" applyNumberFormat="1" applyFont="1" applyFill="1"/>
    <xf numFmtId="14" fontId="0" fillId="0" borderId="12" xfId="0" applyNumberFormat="1" applyBorder="1" applyAlignment="1">
      <alignment horizontal="center"/>
    </xf>
    <xf numFmtId="0" fontId="0" fillId="7" borderId="0" xfId="0" applyFill="1"/>
    <xf numFmtId="0" fontId="8" fillId="0" borderId="0" xfId="0" applyFont="1" applyAlignment="1">
      <alignment vertical="center"/>
    </xf>
    <xf numFmtId="44" fontId="8" fillId="0" borderId="0" xfId="1" applyFont="1" applyBorder="1" applyAlignment="1">
      <alignment vertical="center"/>
    </xf>
    <xf numFmtId="44" fontId="8" fillId="0" borderId="0" xfId="1" applyFont="1" applyFill="1" applyBorder="1" applyAlignment="1">
      <alignment vertical="center"/>
    </xf>
    <xf numFmtId="44" fontId="0" fillId="0" borderId="0" xfId="1" applyFont="1" applyFill="1"/>
    <xf numFmtId="44" fontId="3" fillId="2" borderId="21" xfId="1" applyFont="1" applyFill="1" applyBorder="1" applyAlignment="1">
      <alignment horizontal="center" vertical="center" wrapText="1"/>
    </xf>
    <xf numFmtId="0" fontId="0" fillId="0" borderId="12" xfId="0" applyBorder="1"/>
    <xf numFmtId="44" fontId="0" fillId="0" borderId="12" xfId="1" applyFont="1" applyBorder="1"/>
    <xf numFmtId="0" fontId="2" fillId="8" borderId="12" xfId="0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44" fontId="1" fillId="0" borderId="0" xfId="1" applyFont="1" applyFill="1" applyBorder="1"/>
    <xf numFmtId="44" fontId="1" fillId="0" borderId="12" xfId="1" applyFont="1" applyFill="1" applyBorder="1"/>
    <xf numFmtId="44" fontId="2" fillId="3" borderId="12" xfId="1" applyFont="1" applyFill="1" applyBorder="1"/>
    <xf numFmtId="0" fontId="2" fillId="9" borderId="12" xfId="0" applyFont="1" applyFill="1" applyBorder="1" applyAlignment="1">
      <alignment horizontal="center" vertical="center"/>
    </xf>
    <xf numFmtId="44" fontId="2" fillId="9" borderId="12" xfId="1" applyFont="1" applyFill="1" applyBorder="1" applyAlignment="1">
      <alignment horizontal="center" vertical="center"/>
    </xf>
    <xf numFmtId="8" fontId="2" fillId="2" borderId="20" xfId="1" applyNumberFormat="1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right" vertical="center"/>
    </xf>
    <xf numFmtId="44" fontId="2" fillId="0" borderId="0" xfId="1" applyFont="1"/>
    <xf numFmtId="0" fontId="8" fillId="3" borderId="0" xfId="0" applyFont="1" applyFill="1" applyAlignment="1">
      <alignment vertical="center"/>
    </xf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44" fontId="0" fillId="3" borderId="0" xfId="0" applyNumberFormat="1" applyFill="1"/>
    <xf numFmtId="0" fontId="8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4" fontId="0" fillId="3" borderId="0" xfId="1" applyFont="1" applyFill="1" applyAlignment="1">
      <alignment vertical="center"/>
    </xf>
    <xf numFmtId="0" fontId="0" fillId="0" borderId="0" xfId="0" applyAlignment="1">
      <alignment vertical="center"/>
    </xf>
    <xf numFmtId="14" fontId="0" fillId="3" borderId="0" xfId="0" applyNumberFormat="1" applyFill="1" applyAlignment="1">
      <alignment vertical="center"/>
    </xf>
    <xf numFmtId="44" fontId="0" fillId="3" borderId="0" xfId="0" applyNumberFormat="1" applyFill="1" applyAlignment="1">
      <alignment vertical="center"/>
    </xf>
    <xf numFmtId="44" fontId="0" fillId="0" borderId="0" xfId="1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10" borderId="8" xfId="0" applyFill="1" applyBorder="1" applyAlignment="1">
      <alignment horizontal="center"/>
    </xf>
    <xf numFmtId="14" fontId="0" fillId="10" borderId="9" xfId="0" applyNumberFormat="1" applyFill="1" applyBorder="1" applyAlignment="1">
      <alignment horizontal="center"/>
    </xf>
    <xf numFmtId="44" fontId="0" fillId="10" borderId="10" xfId="1" applyFont="1" applyFill="1" applyBorder="1"/>
    <xf numFmtId="14" fontId="0" fillId="10" borderId="12" xfId="0" applyNumberFormat="1" applyFill="1" applyBorder="1" applyAlignment="1">
      <alignment horizontal="center"/>
    </xf>
    <xf numFmtId="44" fontId="0" fillId="10" borderId="13" xfId="1" applyFont="1" applyFill="1" applyBorder="1"/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44" fontId="6" fillId="9" borderId="7" xfId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44" fontId="1" fillId="3" borderId="0" xfId="1" applyFont="1" applyFill="1"/>
    <xf numFmtId="44" fontId="6" fillId="0" borderId="22" xfId="1" applyFont="1" applyBorder="1"/>
    <xf numFmtId="0" fontId="0" fillId="0" borderId="11" xfId="0" applyBorder="1" applyAlignment="1">
      <alignment horizontal="right"/>
    </xf>
    <xf numFmtId="0" fontId="0" fillId="0" borderId="11" xfId="0" applyBorder="1"/>
    <xf numFmtId="44" fontId="1" fillId="0" borderId="0" xfId="1" applyFont="1" applyFill="1"/>
    <xf numFmtId="0" fontId="0" fillId="11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0" fillId="0" borderId="12" xfId="0" applyBorder="1" applyAlignment="1">
      <alignment horizontal="center"/>
    </xf>
    <xf numFmtId="44" fontId="0" fillId="0" borderId="12" xfId="1" applyFont="1" applyFill="1" applyBorder="1"/>
    <xf numFmtId="44" fontId="0" fillId="0" borderId="12" xfId="0" applyNumberFormat="1" applyBorder="1"/>
    <xf numFmtId="0" fontId="8" fillId="0" borderId="12" xfId="0" applyFont="1" applyBorder="1" applyAlignment="1">
      <alignment vertical="center"/>
    </xf>
    <xf numFmtId="0" fontId="0" fillId="4" borderId="12" xfId="0" applyFill="1" applyBorder="1"/>
    <xf numFmtId="14" fontId="0" fillId="4" borderId="12" xfId="0" applyNumberFormat="1" applyFill="1" applyBorder="1"/>
    <xf numFmtId="0" fontId="0" fillId="4" borderId="12" xfId="0" applyFill="1" applyBorder="1" applyAlignment="1">
      <alignment horizontal="center" vertical="center"/>
    </xf>
    <xf numFmtId="44" fontId="0" fillId="4" borderId="12" xfId="1" applyFont="1" applyFill="1" applyBorder="1"/>
    <xf numFmtId="0" fontId="0" fillId="0" borderId="12" xfId="0" applyBorder="1" applyAlignment="1">
      <alignment vertical="center"/>
    </xf>
    <xf numFmtId="0" fontId="2" fillId="0" borderId="12" xfId="0" applyFont="1" applyBorder="1"/>
    <xf numFmtId="14" fontId="2" fillId="0" borderId="12" xfId="0" applyNumberFormat="1" applyFont="1" applyBorder="1"/>
    <xf numFmtId="0" fontId="2" fillId="0" borderId="12" xfId="0" applyFont="1" applyBorder="1" applyAlignment="1">
      <alignment horizontal="center"/>
    </xf>
    <xf numFmtId="44" fontId="2" fillId="0" borderId="12" xfId="1" applyFont="1" applyFill="1" applyBorder="1"/>
    <xf numFmtId="0" fontId="0" fillId="4" borderId="12" xfId="0" applyFill="1" applyBorder="1" applyAlignment="1">
      <alignment horizontal="center"/>
    </xf>
    <xf numFmtId="44" fontId="0" fillId="4" borderId="12" xfId="0" applyNumberFormat="1" applyFill="1" applyBorder="1"/>
    <xf numFmtId="0" fontId="0" fillId="3" borderId="12" xfId="0" applyFill="1" applyBorder="1"/>
    <xf numFmtId="14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44" fontId="0" fillId="3" borderId="12" xfId="1" applyFont="1" applyFill="1" applyBorder="1"/>
    <xf numFmtId="44" fontId="0" fillId="0" borderId="0" xfId="1" applyFont="1" applyFill="1" applyBorder="1"/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44" fontId="2" fillId="0" borderId="20" xfId="1" applyFont="1" applyFill="1" applyBorder="1" applyAlignment="1">
      <alignment horizontal="center" vertical="center" wrapText="1"/>
    </xf>
    <xf numFmtId="0" fontId="0" fillId="2" borderId="0" xfId="0" applyFill="1"/>
    <xf numFmtId="44" fontId="0" fillId="2" borderId="0" xfId="1" applyFont="1" applyFill="1"/>
    <xf numFmtId="0" fontId="0" fillId="12" borderId="0" xfId="0" applyFill="1" applyAlignment="1">
      <alignment horizontal="left"/>
    </xf>
    <xf numFmtId="44" fontId="0" fillId="12" borderId="0" xfId="0" applyNumberFormat="1" applyFill="1"/>
    <xf numFmtId="0" fontId="0" fillId="3" borderId="0" xfId="0" applyFill="1" applyAlignment="1">
      <alignment horizontal="left"/>
    </xf>
    <xf numFmtId="0" fontId="4" fillId="13" borderId="0" xfId="0" applyFont="1" applyFill="1" applyAlignment="1">
      <alignment horizontal="left"/>
    </xf>
    <xf numFmtId="44" fontId="4" fillId="13" borderId="0" xfId="1" applyFont="1" applyFill="1"/>
    <xf numFmtId="0" fontId="0" fillId="0" borderId="26" xfId="0" applyBorder="1"/>
    <xf numFmtId="44" fontId="0" fillId="0" borderId="29" xfId="1" applyFont="1" applyBorder="1"/>
    <xf numFmtId="0" fontId="0" fillId="0" borderId="25" xfId="0" applyBorder="1"/>
    <xf numFmtId="44" fontId="0" fillId="0" borderId="30" xfId="1" applyFont="1" applyBorder="1"/>
    <xf numFmtId="0" fontId="0" fillId="0" borderId="28" xfId="0" applyBorder="1"/>
    <xf numFmtId="44" fontId="0" fillId="0" borderId="31" xfId="1" applyFont="1" applyBorder="1"/>
    <xf numFmtId="14" fontId="0" fillId="0" borderId="26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0" fillId="3" borderId="27" xfId="1" applyFont="1" applyFill="1" applyBorder="1"/>
    <xf numFmtId="0" fontId="2" fillId="0" borderId="12" xfId="0" applyFont="1" applyBorder="1" applyAlignment="1">
      <alignment horizontal="center" vertical="center" wrapText="1"/>
    </xf>
    <xf numFmtId="44" fontId="2" fillId="0" borderId="12" xfId="1" applyFont="1" applyFill="1" applyBorder="1" applyAlignment="1">
      <alignment horizontal="center" vertical="center" wrapText="1"/>
    </xf>
    <xf numFmtId="8" fontId="2" fillId="2" borderId="12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4" fontId="2" fillId="2" borderId="12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/>
    </xf>
    <xf numFmtId="44" fontId="2" fillId="0" borderId="0" xfId="1" applyFont="1" applyFill="1" applyBorder="1"/>
    <xf numFmtId="0" fontId="0" fillId="4" borderId="32" xfId="0" applyFill="1" applyBorder="1" applyAlignment="1">
      <alignment horizontal="left" vertical="center" wrapText="1"/>
    </xf>
    <xf numFmtId="14" fontId="0" fillId="4" borderId="12" xfId="0" applyNumberForma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44" fontId="1" fillId="4" borderId="12" xfId="1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/>
    </xf>
    <xf numFmtId="8" fontId="1" fillId="4" borderId="12" xfId="1" applyNumberFormat="1" applyFont="1" applyFill="1" applyBorder="1" applyAlignment="1">
      <alignment horizontal="center" vertical="center" wrapText="1"/>
    </xf>
    <xf numFmtId="0" fontId="0" fillId="4" borderId="0" xfId="0" applyFill="1"/>
    <xf numFmtId="44" fontId="0" fillId="0" borderId="32" xfId="1" applyFont="1" applyBorder="1"/>
    <xf numFmtId="8" fontId="0" fillId="2" borderId="0" xfId="1" applyNumberFormat="1" applyFont="1" applyFill="1"/>
    <xf numFmtId="0" fontId="0" fillId="4" borderId="0" xfId="0" applyFill="1" applyAlignment="1">
      <alignment horizontal="left"/>
    </xf>
    <xf numFmtId="44" fontId="0" fillId="4" borderId="0" xfId="0" applyNumberFormat="1" applyFill="1"/>
    <xf numFmtId="0" fontId="4" fillId="3" borderId="0" xfId="0" applyFont="1" applyFill="1" applyAlignment="1">
      <alignment horizontal="left"/>
    </xf>
    <xf numFmtId="0" fontId="0" fillId="13" borderId="0" xfId="0" applyFill="1" applyAlignment="1">
      <alignment horizontal="left"/>
    </xf>
    <xf numFmtId="44" fontId="0" fillId="13" borderId="0" xfId="0" applyNumberFormat="1" applyFill="1"/>
    <xf numFmtId="165" fontId="4" fillId="3" borderId="0" xfId="1" applyNumberFormat="1" applyFont="1" applyFill="1" applyAlignment="1">
      <alignment horizontal="center"/>
    </xf>
    <xf numFmtId="165" fontId="0" fillId="0" borderId="0" xfId="0" applyNumberFormat="1"/>
    <xf numFmtId="165" fontId="0" fillId="0" borderId="12" xfId="0" applyNumberFormat="1" applyBorder="1"/>
    <xf numFmtId="165" fontId="0" fillId="0" borderId="16" xfId="0" applyNumberFormat="1" applyBorder="1"/>
    <xf numFmtId="0" fontId="2" fillId="8" borderId="12" xfId="0" applyFont="1" applyFill="1" applyBorder="1" applyAlignment="1">
      <alignment horizontal="center"/>
    </xf>
    <xf numFmtId="165" fontId="2" fillId="3" borderId="27" xfId="0" applyNumberFormat="1" applyFont="1" applyFill="1" applyBorder="1"/>
    <xf numFmtId="0" fontId="2" fillId="14" borderId="12" xfId="0" applyFont="1" applyFill="1" applyBorder="1"/>
    <xf numFmtId="0" fontId="0" fillId="15" borderId="12" xfId="0" applyFill="1" applyBorder="1"/>
    <xf numFmtId="0" fontId="2" fillId="14" borderId="12" xfId="0" applyFont="1" applyFill="1" applyBorder="1" applyAlignment="1">
      <alignment horizontal="center"/>
    </xf>
    <xf numFmtId="165" fontId="2" fillId="0" borderId="12" xfId="0" applyNumberFormat="1" applyFont="1" applyBorder="1"/>
    <xf numFmtId="165" fontId="2" fillId="0" borderId="16" xfId="0" applyNumberFormat="1" applyFont="1" applyBorder="1"/>
    <xf numFmtId="0" fontId="2" fillId="3" borderId="12" xfId="0" applyFont="1" applyFill="1" applyBorder="1"/>
    <xf numFmtId="44" fontId="0" fillId="0" borderId="32" xfId="1" applyFont="1" applyFill="1" applyBorder="1"/>
    <xf numFmtId="14" fontId="0" fillId="0" borderId="21" xfId="0" applyNumberFormat="1" applyBorder="1"/>
    <xf numFmtId="0" fontId="0" fillId="0" borderId="33" xfId="0" applyBorder="1"/>
    <xf numFmtId="0" fontId="0" fillId="0" borderId="33" xfId="0" applyBorder="1" applyAlignment="1">
      <alignment horizontal="center"/>
    </xf>
    <xf numFmtId="44" fontId="0" fillId="0" borderId="33" xfId="1" applyFont="1" applyFill="1" applyBorder="1"/>
    <xf numFmtId="8" fontId="0" fillId="0" borderId="12" xfId="0" applyNumberFormat="1" applyBorder="1"/>
    <xf numFmtId="0" fontId="0" fillId="16" borderId="12" xfId="0" applyFill="1" applyBorder="1"/>
    <xf numFmtId="14" fontId="0" fillId="16" borderId="12" xfId="0" applyNumberFormat="1" applyFill="1" applyBorder="1"/>
    <xf numFmtId="0" fontId="0" fillId="16" borderId="12" xfId="0" applyFill="1" applyBorder="1" applyAlignment="1">
      <alignment horizontal="center"/>
    </xf>
    <xf numFmtId="44" fontId="0" fillId="16" borderId="12" xfId="1" applyFont="1" applyFill="1" applyBorder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44" fontId="0" fillId="0" borderId="0" xfId="1" applyFont="1" applyBorder="1"/>
    <xf numFmtId="0" fontId="2" fillId="8" borderId="12" xfId="0" applyFont="1" applyFill="1" applyBorder="1" applyAlignment="1">
      <alignment horizontal="center"/>
    </xf>
    <xf numFmtId="165" fontId="2" fillId="0" borderId="0" xfId="0" applyNumberFormat="1" applyFont="1" applyFill="1"/>
    <xf numFmtId="0" fontId="9" fillId="8" borderId="12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9" fillId="3" borderId="27" xfId="0" applyNumberFormat="1" applyFont="1" applyFill="1" applyBorder="1"/>
    <xf numFmtId="0" fontId="1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/>
    <xf numFmtId="0" fontId="0" fillId="0" borderId="0" xfId="0" applyFont="1" applyFill="1" applyBorder="1"/>
    <xf numFmtId="165" fontId="10" fillId="0" borderId="0" xfId="0" applyNumberFormat="1" applyFont="1" applyFill="1" applyBorder="1"/>
    <xf numFmtId="0" fontId="9" fillId="8" borderId="12" xfId="0" applyFont="1" applyFill="1" applyBorder="1" applyAlignment="1">
      <alignment horizontal="center"/>
    </xf>
    <xf numFmtId="165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9" fillId="3" borderId="34" xfId="0" applyNumberFormat="1" applyFont="1" applyFill="1" applyBorder="1"/>
    <xf numFmtId="0" fontId="2" fillId="9" borderId="32" xfId="0" applyFont="1" applyFill="1" applyBorder="1" applyAlignment="1"/>
    <xf numFmtId="44" fontId="2" fillId="0" borderId="12" xfId="1" applyFont="1" applyBorder="1"/>
    <xf numFmtId="44" fontId="2" fillId="0" borderId="16" xfId="1" applyFont="1" applyBorder="1"/>
    <xf numFmtId="44" fontId="2" fillId="3" borderId="27" xfId="1" applyFont="1" applyFill="1" applyBorder="1"/>
    <xf numFmtId="8" fontId="0" fillId="4" borderId="12" xfId="0" applyNumberFormat="1" applyFill="1" applyBorder="1"/>
    <xf numFmtId="8" fontId="2" fillId="4" borderId="12" xfId="0" applyNumberFormat="1" applyFont="1" applyFill="1" applyBorder="1"/>
  </cellXfs>
  <cellStyles count="2">
    <cellStyle name="Moneda" xfId="1" builtinId="4"/>
    <cellStyle name="Normal" xfId="0" builtinId="0"/>
  </cellStyles>
  <dxfs count="20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9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2.xml"/><Relationship Id="rId37" Type="http://schemas.openxmlformats.org/officeDocument/2006/relationships/pivotCacheDefinition" Target="pivotCache/pivotCacheDefinition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pivotCacheDefinition" Target="pivotCache/pivotCacheDefinition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3.xml"/><Relationship Id="rId38" Type="http://schemas.openxmlformats.org/officeDocument/2006/relationships/pivotCacheDefinition" Target="pivotCache/pivotCacheDefinition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1F0C31-3E06-4C16-A39A-4CECD8A74991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F432DA-A8B5-4B2B-85B4-F6DACDE23C39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66CB6B7-1E8C-447F-8695-0F3E0AB6223E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EC01CE-CA23-40F2-97ED-34E278540A52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BB69E68-4A80-4B17-B57B-1123AC6E3997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847DE33-4746-4B0C-8F08-86DD2CD21770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DD84A27-F0FF-483E-982B-4937FF78890B}"/>
            </a:ext>
          </a:extLst>
        </xdr:cNvPr>
        <xdr:cNvSpPr/>
      </xdr:nvSpPr>
      <xdr:spPr>
        <a:xfrm>
          <a:off x="762000" y="19050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2AB982-4205-4E80-9BF1-A226475D6D08}"/>
            </a:ext>
          </a:extLst>
        </xdr:cNvPr>
        <xdr:cNvSpPr/>
      </xdr:nvSpPr>
      <xdr:spPr>
        <a:xfrm>
          <a:off x="228600" y="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0</xdr:rowOff>
    </xdr:from>
    <xdr:ext cx="1790700" cy="10858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44106F8-588F-4E0E-B867-5D406972AAB1}"/>
            </a:ext>
          </a:extLst>
        </xdr:cNvPr>
        <xdr:cNvSpPr/>
      </xdr:nvSpPr>
      <xdr:spPr>
        <a:xfrm>
          <a:off x="228600" y="0"/>
          <a:ext cx="1790700" cy="10858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660.483515277781" createdVersion="8" refreshedVersion="8" minRefreshableVersion="3" recordCount="86" xr:uid="{21A381A8-4919-4858-85F4-3820AB3EE273}">
  <cacheSource type="worksheet">
    <worksheetSource ref="A1:H87" sheet="GASTOS DICIEMBRE 2024"/>
  </cacheSource>
  <cacheFields count="8">
    <cacheField name="RAZON SOCIAL" numFmtId="0">
      <sharedItems/>
    </cacheField>
    <cacheField name="FECHA DE COMPRA" numFmtId="14">
      <sharedItems containsSemiMixedTypes="0" containsNonDate="0" containsDate="1" containsString="0" minDate="2024-12-01T00:00:00" maxDate="2025-01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DESCRIPCION DEL PRODUCTO" numFmtId="0">
      <sharedItems/>
    </cacheField>
    <cacheField name="IMPORTE CON IVA" numFmtId="44">
      <sharedItems containsSemiMixedTypes="0" containsString="0" containsNumber="1" minValue="50" maxValue="80628"/>
    </cacheField>
    <cacheField name="FORMA PAGO" numFmtId="0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694.519644328706" createdVersion="8" refreshedVersion="8" minRefreshableVersion="3" recordCount="104" xr:uid="{0CF73813-E65F-4656-8F03-5329A1D8CCB1}">
  <cacheSource type="worksheet">
    <worksheetSource ref="A1:H105" sheet="GASTOS ENERO 2025"/>
  </cacheSource>
  <cacheFields count="8">
    <cacheField name="RAZON SOCIAL" numFmtId="0">
      <sharedItems/>
    </cacheField>
    <cacheField name="FECHA DE COMPRA" numFmtId="14">
      <sharedItems containsSemiMixedTypes="0" containsNonDate="0" containsDate="1" containsString="0" minDate="2025-01-02T00:00:00" maxDate="2025-02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DESCRIPCION DEL PRODUCTO" numFmtId="0">
      <sharedItems/>
    </cacheField>
    <cacheField name="IMPORTE CON IVA" numFmtId="44">
      <sharedItems containsSemiMixedTypes="0" containsString="0" containsNumber="1" minValue="24" maxValue="88419"/>
    </cacheField>
    <cacheField name="FORMA PAGO" numFmtId="0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722.483114120369" createdVersion="8" refreshedVersion="8" minRefreshableVersion="3" recordCount="83" xr:uid="{4F1180B5-DB38-4946-B967-ED2801D53A62}">
  <cacheSource type="worksheet">
    <worksheetSource ref="A1:H84" sheet="GASTOS FEBRERO 2025"/>
  </cacheSource>
  <cacheFields count="8">
    <cacheField name="RAZON SOCIAL" numFmtId="0">
      <sharedItems/>
    </cacheField>
    <cacheField name="FECHA DE COMPRA" numFmtId="14">
      <sharedItems containsSemiMixedTypes="0" containsNonDate="0" containsDate="1" containsString="0" minDate="2025-02-01T00:00:00" maxDate="2025-03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FONDO RESTANTE DEL MES PASADO" numFmtId="0">
      <sharedItems/>
    </cacheField>
    <cacheField name="GASTO" numFmtId="44">
      <sharedItems containsSemiMixedTypes="0" containsString="0" containsNumber="1" minValue="51" maxValue="63144.439999999995"/>
    </cacheField>
    <cacheField name="FORMA PAGO" numFmtId="0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750.564006828703" createdVersion="8" refreshedVersion="8" minRefreshableVersion="3" recordCount="78" xr:uid="{DDC0B7B8-0BC4-43E0-8552-930C402E3A70}">
  <cacheSource type="worksheet">
    <worksheetSource ref="A1:H79" sheet="GASTOS MARZO 2025"/>
  </cacheSource>
  <cacheFields count="8">
    <cacheField name="RAZON SOCIAL" numFmtId="0">
      <sharedItems count="50">
        <s v="SERVICIO DE LIMPIEZA DE OFICINA"/>
        <s v="TAXI PARA PERSONAL DE SERVICIO CLARIOS DEL DOMINGO Y LUNES"/>
        <s v="PAGO DE FINIQUITO DE GABRIEL "/>
        <s v="RECARGA DE GARRAFONES"/>
        <s v="PAGO DE CONVENIO TRANSITO DE CADEREYTA"/>
        <s v="COMPRA DE CUBREBOCAS"/>
        <s v="RECTIFICADO DE DISCOS DE NISSAN NP300"/>
        <s v="IMPRESIÓN DE CSF CON CARGO A VICTOR CARDENAS AGUILAR"/>
        <s v="CENA PARA PERSONAL DE RIEGO DE TEC MTY"/>
        <s v="PAGO DE NOMINA OPERATIVA"/>
        <s v="DEPOSITO A ALBERTO ZAMUDIO CELIS"/>
        <s v="COMPRA DE 50 TYVEK"/>
        <s v="REA"/>
        <s v="PAGO DE RENTA DE DEPARTAMENTO"/>
        <s v="VULKA EXPRESS"/>
        <s v="DEPOSITO A BBVA CTA FONACOT"/>
        <s v="TAXI PARA PERSONAL DE CURSO RIASA"/>
        <s v="COMPRA DE 5 FULL FACE"/>
        <s v="SUTORSA"/>
        <s v="RECARGA DE GAS LP"/>
        <s v="PAGO DE NOMINA ADMINISTRATIVA"/>
        <s v="PAGO A TRANSITO DE GUADALUPE"/>
        <s v="PAGO A TRANSITO DE MONTERREY"/>
        <s v="PAGO A TRANSITO DE SAN NICOLAS"/>
        <s v="PAGO A TRANSITO DE SANTA CATARINA"/>
        <s v="PAGO A TRANSITO DE PESQUERIA"/>
        <s v="PAGO A TRANSITO DE CIENEGA DE FLORES"/>
        <s v="COMPRA DE TYVEK"/>
        <s v="PAGO DE RECIBOS DE DEPARTAMENTO (AGUA, LUZ Y GAS)"/>
        <s v="DEPOSITO A CUENTA DE ALBERTO ZAMUDIO CELIS"/>
        <s v="DEPOSITO A CUENTA DE GUADALUPE CRUZ USCANGA"/>
        <s v="TAXI PARA PERSONAL DE SERVICIO CLARIOS DEL LUNES Y MARTES"/>
        <s v="PAGO DE HONORARIOS DE LIC LEIJA"/>
        <s v="COMPRA DE COSTAL DE CROQUETAS PARA PERROS"/>
        <s v="JOMAR"/>
        <s v="FIRO REFACCIONARIA"/>
        <s v="PAGO DE RECIBO DE AGUA Y DRENAJE INVERMEX"/>
        <s v="TAXI PARA PERSONAL DE SERVICIO CLARIOS DOMINGO Y LUNES"/>
        <s v="COMPRA DE FULL FACE"/>
        <s v="DEPOSITO A CUENTA BBVA DE ALBERTO ZAMUDIO CELIS"/>
        <s v="SERVICIO DE VULKA PIPA 5"/>
        <s v="TAXI PARA PERSONAL DE SERVICIO CLARIOS"/>
        <s v="EXAMEN DE BUENA SALUD PARA SERVICIO COCACOLA GPE"/>
        <s v="RECARGA DE GARRAFONES DE AGUA"/>
        <s v="PAGO DE COMISIONES LAURA ENRIQUEZ"/>
        <s v="PAGO DE COMISIONES LUIS CASTILLO"/>
        <s v="COMPRA DE 250 TYVEK"/>
        <s v="DEPOSITO A GUADALUPE CRUZ USCANGA"/>
        <s v="PAGO DE COMISIONES DE LAURA ENRIQUEZ"/>
        <s v="PAGO DE RECIBO TELMEX"/>
      </sharedItems>
    </cacheField>
    <cacheField name="FECHA DE COMPRA" numFmtId="14">
      <sharedItems containsSemiMixedTypes="0" containsNonDate="0" containsDate="1" containsString="0" minDate="2025-03-03T00:00:00" maxDate="2025-04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FONDO RESTANTE DEL MES PASADO" numFmtId="0">
      <sharedItems/>
    </cacheField>
    <cacheField name="GASTO" numFmtId="44">
      <sharedItems containsSemiMixedTypes="0" containsString="0" containsNumber="1" minValue="30" maxValue="74781.440000000002"/>
    </cacheField>
    <cacheField name="FORMA PAGO" numFmtId="44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779.615244444445" createdVersion="8" refreshedVersion="8" minRefreshableVersion="3" recordCount="108" xr:uid="{D9A78E3D-3E8D-4C47-80BE-3D785E2E0C26}">
  <cacheSource type="worksheet">
    <worksheetSource ref="A1:H109" sheet="GASTOS ABRIL 2025"/>
  </cacheSource>
  <cacheFields count="8">
    <cacheField name="RAZON SOCIAL" numFmtId="0">
      <sharedItems/>
    </cacheField>
    <cacheField name="FECHA DE COMPRA" numFmtId="14">
      <sharedItems containsSemiMixedTypes="0" containsNonDate="0" containsDate="1" containsString="0" minDate="2025-04-01T00:00:00" maxDate="2025-05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FONDO RESTANTE DEL MES PASADO" numFmtId="0">
      <sharedItems/>
    </cacheField>
    <cacheField name="GASTO" numFmtId="44">
      <sharedItems containsSemiMixedTypes="0" containsString="0" containsNumber="1" minValue="30" maxValue="78687.16"/>
    </cacheField>
    <cacheField name="FORMA PAGO" numFmtId="0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811.820518518522" createdVersion="8" refreshedVersion="8" minRefreshableVersion="3" recordCount="99" xr:uid="{F4504B9C-B7D2-43A6-9D30-CDC5FCC61559}">
  <cacheSource type="worksheet">
    <worksheetSource ref="A1:H100" sheet="GASTOS MAYO 2025"/>
  </cacheSource>
  <cacheFields count="8">
    <cacheField name="RAZON SOCIAL" numFmtId="0">
      <sharedItems/>
    </cacheField>
    <cacheField name="FECHA DE COMPRA" numFmtId="14">
      <sharedItems containsSemiMixedTypes="0" containsNonDate="0" containsDate="1" containsString="0" minDate="2025-05-02T00:00:00" maxDate="2025-06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FONDO RESTANTE DEL MES PASADO" numFmtId="0">
      <sharedItems/>
    </cacheField>
    <cacheField name="GASTO" numFmtId="44">
      <sharedItems containsSemiMixedTypes="0" containsString="0" containsNumber="1" minValue="50" maxValue="91336.53"/>
    </cacheField>
    <cacheField name="FORMA PAGO" numFmtId="0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Rodriguez" refreshedDate="45839.642494907406" createdVersion="8" refreshedVersion="8" minRefreshableVersion="3" recordCount="98" xr:uid="{228D85EB-44E2-4247-8F80-B7EC869F55FC}">
  <cacheSource type="worksheet">
    <worksheetSource ref="A1:H99" sheet="GASTOS JUNIO 2025"/>
  </cacheSource>
  <cacheFields count="8">
    <cacheField name="RAZON SOCIAL" numFmtId="0">
      <sharedItems/>
    </cacheField>
    <cacheField name="FECHA DE COMPRA" numFmtId="14">
      <sharedItems containsSemiMixedTypes="0" containsNonDate="0" containsDate="1" containsString="0" minDate="2025-06-02T00:00:00" maxDate="2025-07-01T00:00:00"/>
    </cacheField>
    <cacheField name="NO. D FACTURA O REMISION" numFmtId="0">
      <sharedItems/>
    </cacheField>
    <cacheField name="CENTRO DE COSTOS" numFmtId="0">
      <sharedItems/>
    </cacheField>
    <cacheField name="DESTINO" numFmtId="0">
      <sharedItems/>
    </cacheField>
    <cacheField name="FONDO RESTANTE DEL MES PASADO" numFmtId="0">
      <sharedItems/>
    </cacheField>
    <cacheField name="GASTO" numFmtId="44">
      <sharedItems containsSemiMixedTypes="0" containsString="0" containsNumber="1" minValue="17" maxValue="90127.477920000005"/>
    </cacheField>
    <cacheField name="FORMA PAGO" numFmtId="44">
      <sharedItems count="1">
        <s v="EFECTIV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PiTa CrUz" refreshedDate="45876.494315277778" createdVersion="8" refreshedVersion="8" minRefreshableVersion="3" recordCount="176" xr:uid="{08820FD9-3CDD-4879-90C9-52652F7B2264}">
  <cacheSource type="worksheet">
    <worksheetSource ref="A2:I178" sheet="GASTOS JUL 2025"/>
  </cacheSource>
  <cacheFields count="9">
    <cacheField name="RAZON SOCIAL" numFmtId="0">
      <sharedItems/>
    </cacheField>
    <cacheField name="FECHA DE COMPRA" numFmtId="14">
      <sharedItems containsSemiMixedTypes="0" containsNonDate="0" containsDate="1" containsString="0" minDate="2025-07-01T00:00:00" maxDate="2026-07-06T00:00:00"/>
    </cacheField>
    <cacheField name="NO. D FACTURA O REMISION" numFmtId="0">
      <sharedItems containsMixedTypes="1" containsNumber="1" containsInteger="1" minValue="55153" maxValue="55277"/>
    </cacheField>
    <cacheField name="CENTRO DE COSTOS" numFmtId="0">
      <sharedItems/>
    </cacheField>
    <cacheField name="DESTINO" numFmtId="0">
      <sharedItems/>
    </cacheField>
    <cacheField name="TIPO" numFmtId="0">
      <sharedItems count="2">
        <s v="GASTO"/>
        <s v="DEPOSITO"/>
      </sharedItems>
    </cacheField>
    <cacheField name="FONDO RESTANTE DEL MES PASADO" numFmtId="0">
      <sharedItems/>
    </cacheField>
    <cacheField name="GASTO" numFmtId="44">
      <sharedItems containsSemiMixedTypes="0" containsString="0" containsNumber="1" minValue="20" maxValue="107663"/>
    </cacheField>
    <cacheField name="SALDO" numFmtId="44">
      <sharedItems containsSemiMixedTypes="0" containsString="0" containsNumber="1" minValue="80.603922364505706" maxValue="315453.203922364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PiTa CrUz" refreshedDate="45883.776091087966" createdVersion="8" refreshedVersion="8" minRefreshableVersion="3" recordCount="70" xr:uid="{F7D8DA3F-D49C-4506-B05E-020A411DF0AC}">
  <cacheSource type="worksheet">
    <worksheetSource ref="A2:J72" sheet="GASTOS AGOSTO 25"/>
  </cacheSource>
  <cacheFields count="10">
    <cacheField name="RAZON SOCIAL" numFmtId="0">
      <sharedItems/>
    </cacheField>
    <cacheField name="FECHA DE COMPRA" numFmtId="14">
      <sharedItems containsSemiMixedTypes="0" containsNonDate="0" containsDate="1" containsString="0" minDate="2025-07-08T00:00:00" maxDate="2025-08-15T00:00:00"/>
    </cacheField>
    <cacheField name="NO. D FACTURA O REMISION" numFmtId="0">
      <sharedItems containsMixedTypes="1" containsNumber="1" containsInteger="1" minValue="56244" maxValue="56244"/>
    </cacheField>
    <cacheField name="CENTRO DE COSTOS" numFmtId="0">
      <sharedItems/>
    </cacheField>
    <cacheField name="DESTINO" numFmtId="0">
      <sharedItems/>
    </cacheField>
    <cacheField name="TIPO" numFmtId="0">
      <sharedItems count="2">
        <s v="DEPOSITO"/>
        <s v="GASTO"/>
      </sharedItems>
    </cacheField>
    <cacheField name="FONDO RESTANTE DEL MES PASADO" numFmtId="0">
      <sharedItems/>
    </cacheField>
    <cacheField name="IMPORTE" numFmtId="44">
      <sharedItems containsSemiMixedTypes="0" containsString="0" containsNumber="1" minValue="50" maxValue="97741"/>
    </cacheField>
    <cacheField name="SALDO" numFmtId="8">
      <sharedItems containsSemiMixedTypes="0" containsString="0" containsNumber="1" minValue="3153.5200000000041" maxValue="163989.20000000001"/>
    </cacheField>
    <cacheField name="RESPONSAB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PAGO POR SERVICIO DE ALBAÑILERÍA"/>
    <d v="2024-12-01T00:00:00"/>
    <s v="COMPROBANTE DE GASTOS"/>
    <s v="EFECTIVO"/>
    <s v="CAJA CHICA"/>
    <s v="PAGO POR SERVICIO DE ALBAÑILERÍA"/>
    <n v="6000"/>
    <x v="0"/>
  </r>
  <r>
    <s v="REEMBOLSO DE COMIDA A ROBERTO DEL ROSAL"/>
    <d v="2024-12-02T00:00:00"/>
    <s v="COMPROBANTE DE GASTOS"/>
    <s v="EFECTIVO"/>
    <s v="CAJA CHICA"/>
    <s v="REEMBOLSO DE COMIDA A ROBERTO DEL ROSAL"/>
    <n v="100"/>
    <x v="0"/>
  </r>
  <r>
    <s v="EFECTIVO ENTREGADO AL CONTADOR RAFAEL DEVEZA"/>
    <d v="2024-12-03T00:00:00"/>
    <s v="COMPROBANTE DE GASTOS"/>
    <s v="EFECTIVO"/>
    <s v="CAJA CHICA"/>
    <s v="EFECTIVO ENTREGADO AL CONTADOR RAFAEL DEVEZA"/>
    <n v="46858"/>
    <x v="0"/>
  </r>
  <r>
    <s v="SERVICIO DE LAVANDERIA"/>
    <d v="2024-12-03T00:00:00"/>
    <s v="COMPROBANTE DE GASTOS"/>
    <s v="EFECTIVO"/>
    <s v="CAJA CHICA"/>
    <s v="LAVADO DE CHAMARRA, CHALECOS Y CAMISAS DE INVERMEX"/>
    <n v="500"/>
    <x v="0"/>
  </r>
  <r>
    <s v="REEMBOLSO DE TAXI DE PEDRO MALDONADO POR SERVICIO CLARIOS DEL DOMINGO"/>
    <d v="2024-12-03T00:00:00"/>
    <s v="COMPROBANTE DE GASTOS"/>
    <s v="EFECTIVO"/>
    <s v="CAJA CHICA"/>
    <s v="REEMBOLSO DE TAXI DE PEDRO MALDONADO POR SERVICIO CLARIOS DEL DOMINGO"/>
    <n v="300"/>
    <x v="0"/>
  </r>
  <r>
    <s v="SERVICIO DE VULKA PIPA 5"/>
    <d v="2024-12-03T00:00:00"/>
    <s v="COMPROBANTE DE GASTOS"/>
    <s v="EFECTIVO"/>
    <s v="CAJA CHICA"/>
    <s v="SERVICIO DE VULKA PIPA 5"/>
    <n v="250"/>
    <x v="0"/>
  </r>
  <r>
    <s v="SERVICIO DE LIMPIEZA DE OFICINA"/>
    <d v="2024-12-03T00:00:00"/>
    <s v="COMPROBANTE DE GASTOS"/>
    <s v="EFECTIVO"/>
    <s v="CAJA CHICA"/>
    <s v="SERVICIO DE LIMPIEZA DE OFICINA"/>
    <n v="300"/>
    <x v="0"/>
  </r>
  <r>
    <s v="SERVICIO DE LIMPIEZA DE OFICINA"/>
    <d v="2024-12-05T00:00:00"/>
    <s v="COMPROBANTE DE GASTOS"/>
    <s v="EFECTIVO"/>
    <s v="CAJA CHICA"/>
    <s v="SERVICIO DE LIMPIEZA DE OFICINA"/>
    <n v="300"/>
    <x v="0"/>
  </r>
  <r>
    <s v="JG FERRETERA"/>
    <d v="2024-12-05T00:00:00"/>
    <s v="COMPROBANTE DE GASTOS"/>
    <s v="EFECTIVO"/>
    <s v="CAJA CHICA"/>
    <s v="LLAVE COMBINADA 10MM X140MM"/>
    <n v="50"/>
    <x v="0"/>
  </r>
  <r>
    <s v="SERVICIO DE LIMPIEZA DE OFICINA"/>
    <d v="2024-12-06T00:00:00"/>
    <s v="COMPROBANTE DE GASTOS"/>
    <s v="EFECTIVO"/>
    <s v="CAJA CHICA"/>
    <s v="SERVICIO DE LIMPIEZA DE OFICINA"/>
    <n v="300"/>
    <x v="0"/>
  </r>
  <r>
    <s v="PAGO DE NOMINA OPERATIVA"/>
    <d v="2024-12-06T00:00:00"/>
    <s v="COMPROBANTE DE GASTOS"/>
    <s v="EFECTIVO"/>
    <s v="CAJA CHICA"/>
    <s v="PAGO DE NOMINA OPERATIVA"/>
    <n v="56071.477857142847"/>
    <x v="0"/>
  </r>
  <r>
    <s v="JG FERRETERA"/>
    <d v="2024-12-06T00:00:00"/>
    <s v="COMPROBANTE DE GASTOS"/>
    <s v="EFECTIVO"/>
    <s v="CAJA CHICA"/>
    <s v="FOCO PARA BAÑO"/>
    <n v="75"/>
    <x v="0"/>
  </r>
  <r>
    <s v="VULKA MOVIL"/>
    <d v="2024-12-06T00:00:00"/>
    <s v="COMPROBANTE DE GASTOS"/>
    <s v="EFECTIVO"/>
    <s v="CAJA CHICA"/>
    <s v="VULKA MOVIL PARA PIPA 5"/>
    <n v="320"/>
    <x v="0"/>
  </r>
  <r>
    <s v="AUTO ELECTRICA FIRO"/>
    <d v="2024-12-06T00:00:00"/>
    <s v="COMPROBANTE DE GASTOS"/>
    <s v="EFECTIVO"/>
    <s v="CAJA CHICA"/>
    <s v="BULBO DE REVERSA PIPA 6"/>
    <n v="70"/>
    <x v="0"/>
  </r>
  <r>
    <s v="COMPRA DE 100 TYVEK PARA SERVICIO BRIDGESTONE"/>
    <d v="2024-12-07T00:00:00"/>
    <s v="COMPROBANTE DE GASTOS"/>
    <s v="EFECTIVO"/>
    <s v="CAJA CHICA"/>
    <s v="COMPRA DE 100 TYVEK PARA SERVICIO BRIDGESTONE"/>
    <n v="4000"/>
    <x v="0"/>
  </r>
  <r>
    <s v="REEMBOLSO DE TRASLADO DE PERSONAL DE MONCLOVA A MONTERREY"/>
    <d v="2024-12-07T00:00:00"/>
    <s v="COMPROBANTE DE GASTOS"/>
    <s v="EFECTIVO"/>
    <s v="CAJA CHICA"/>
    <s v="REEMBOLSO DE TRASLADO DE PERSONAL DE MONCLOVA A MONTERREY"/>
    <n v="350"/>
    <x v="0"/>
  </r>
  <r>
    <s v="JG FERRETERA"/>
    <d v="2024-12-09T00:00:00"/>
    <s v="COMPROBANTE DE GASTOS"/>
    <s v="EFECTIVO"/>
    <s v="CAJA CHICA"/>
    <s v="COMPRA DE BANDOLA CON SEGURO PARA SERVICIO BRIDGESTONE"/>
    <n v="94"/>
    <x v="0"/>
  </r>
  <r>
    <s v="SERVICIO DE LIMPIEZA DE OFICINA"/>
    <d v="2024-12-09T00:00:00"/>
    <s v="COMPROBANTE DE GASTOS"/>
    <s v="EFECTIVO"/>
    <s v="CAJA CHICA"/>
    <s v="SERVICIO DE LIMPIEZA DE OFICINA"/>
    <n v="300"/>
    <x v="0"/>
  </r>
  <r>
    <s v="TAXI PARA SERVICIO BRIDGESTONE"/>
    <d v="2024-12-09T00:00:00"/>
    <s v="COMPROBANTE DE GASTOS"/>
    <s v="EFECTIVO"/>
    <s v="CAJA CHICA"/>
    <s v="TAXI PARA SERVICIO BRIDGESTONE"/>
    <n v="200"/>
    <x v="0"/>
  </r>
  <r>
    <s v="BIRLOS Y TORNILLOS"/>
    <d v="2024-12-09T00:00:00"/>
    <s v="COMPROBANTE DE GASTOS"/>
    <s v="EFECTIVO"/>
    <s v="CAJA CHICA"/>
    <s v="COMPRA DE TORNILLERÍA PARA PIPA 6"/>
    <n v="250"/>
    <x v="0"/>
  </r>
  <r>
    <s v="SERVICIO DE LIMPIEZA DE OFICINA"/>
    <d v="2024-12-10T00:00:00"/>
    <s v="COMPROBANTE DE GASTOS"/>
    <s v="EFECTIVO"/>
    <s v="CAJA CHICA"/>
    <s v="SERVICIO DE LIMPIEZA DE OFICINA"/>
    <n v="300"/>
    <x v="0"/>
  </r>
  <r>
    <s v="TAXI PARA SERVICIO BRIDGESTONE"/>
    <d v="2024-12-10T00:00:00"/>
    <s v="COMPROBANTE DE GASTOS"/>
    <s v="EFECTIVO"/>
    <s v="CAJA CHICA"/>
    <s v="TAXI PARA SERVICIO BRIDGESTONE"/>
    <n v="450"/>
    <x v="0"/>
  </r>
  <r>
    <s v="PAGO DE RENTA DE DEPARTAMENTO"/>
    <d v="2024-12-10T00:00:00"/>
    <s v="COMPROBANTE DE GASTOS"/>
    <s v="EFECTIVO"/>
    <s v="CAJA CHICA"/>
    <s v="PAGO DE RENTA DE DEPARTAMENTO"/>
    <n v="7500"/>
    <x v="0"/>
  </r>
  <r>
    <s v="RECARGA DE 5 GARRAFONES DE AGUA"/>
    <d v="2024-12-10T00:00:00"/>
    <s v="COMPROBANTE DE GASTOS"/>
    <s v="EFECTIVO"/>
    <s v="CAJA CHICA"/>
    <s v="RECARGA DE 5 GARRAFONES DE AGUA"/>
    <n v="85"/>
    <x v="0"/>
  </r>
  <r>
    <s v="SERVICIO DE LIMPIEZA DE OFICINA"/>
    <d v="2024-12-10T00:00:00"/>
    <s v="COMPROBANTE DE GASTOS"/>
    <s v="EFECTIVO"/>
    <s v="CAJA CHICA"/>
    <s v="SERVICIO DE LIMPIEZA DE OFICINA"/>
    <n v="300"/>
    <x v="0"/>
  </r>
  <r>
    <s v="SERVICIO DE LIMPIEZA DE OFICINA"/>
    <d v="2024-12-12T00:00:00"/>
    <s v="COMPROBANTE DE GASTOS"/>
    <s v="EFECTIVO"/>
    <s v="CAJA CHICA"/>
    <s v="SERVICIO DE LIMPIEZA DE OFICINA"/>
    <n v="300"/>
    <x v="0"/>
  </r>
  <r>
    <s v="TAXI PARA SERVICIO BRIDGESTONE"/>
    <d v="2024-12-12T00:00:00"/>
    <s v="COMPROBANTE DE GASTOS"/>
    <s v="EFECTIVO"/>
    <s v="CAJA CHICA"/>
    <s v="TAXI PARA SERVICIO BRIDGESTONE"/>
    <n v="200"/>
    <x v="0"/>
  </r>
  <r>
    <s v="SERVICIO DE LIMPIEZA DE OFICINA"/>
    <d v="2024-12-13T00:00:00"/>
    <s v="COMPROBANTE DE GASTOS"/>
    <s v="EFECTIVO"/>
    <s v="CAJA CHICA"/>
    <s v="SERVICIO DE LIMPIEZA DE OFICINA"/>
    <n v="300"/>
    <x v="0"/>
  </r>
  <r>
    <s v="CENA Y TAXI PARA PERSONAL DE SERVICIO MAGOTTEAX"/>
    <d v="2024-12-13T00:00:00"/>
    <s v="COMPROBANTE DE GASTOS"/>
    <s v="EFECTIVO"/>
    <s v="CAJA CHICA"/>
    <s v="CENA Y TAXI PARA PERSONAL DE SERVICIO MAGOTTEAX"/>
    <n v="750"/>
    <x v="0"/>
  </r>
  <r>
    <s v="PAGO DE NOMINA OPERATIVA"/>
    <d v="2024-12-13T00:00:00"/>
    <s v="COMPROBANTE DE GASTOS"/>
    <s v="EFECTIVO"/>
    <s v="CAJA CHICA"/>
    <s v="PAGO DE NOMINA OPERATIVA"/>
    <n v="14704.526428571427"/>
    <x v="0"/>
  </r>
  <r>
    <s v="PAGO DE NOMINA ADMINISTRATIVA"/>
    <d v="2024-12-13T00:00:00"/>
    <s v="COMPROBANTE DE GASTOS"/>
    <s v="EFECTIVO"/>
    <s v="CAJA CHICA"/>
    <s v="PAGO DE NOMINA ADMINISTRATIVA"/>
    <n v="63246.840000000004"/>
    <x v="0"/>
  </r>
  <r>
    <s v="PAGO DE NOMINA JORGE LOPEZ"/>
    <d v="2024-12-13T00:00:00"/>
    <s v="COMPROBANTE DE GASTOS"/>
    <s v="EFECTIVO"/>
    <s v="CAJA CHICA"/>
    <s v="PAGO DE NOMINA JORGE LOPEZ"/>
    <n v="19310"/>
    <x v="0"/>
  </r>
  <r>
    <s v="PAGO A TRANSITO DE GUADALUPE"/>
    <d v="2024-12-13T00:00:00"/>
    <s v="COMPROBANTE DE GASTOS"/>
    <s v="EFECTIVO"/>
    <s v="CAJA CHICA"/>
    <s v="PAGO A TRANSITO DE GUADALUPE"/>
    <n v="1800"/>
    <x v="0"/>
  </r>
  <r>
    <s v="PAGO A TRANSITO DE MONTERREY"/>
    <d v="2024-12-13T00:00:00"/>
    <s v="COMPROBANTE DE GASTOS"/>
    <s v="EFECTIVO"/>
    <s v="CAJA CHICA"/>
    <s v="PAGO A TRANSITO DE MONTERREY"/>
    <n v="5000"/>
    <x v="0"/>
  </r>
  <r>
    <s v="PAGO A TRANSITO DE SAN NICOLAS"/>
    <d v="2024-12-13T00:00:00"/>
    <s v="COMPROBANTE DE GASTOS"/>
    <s v="EFECTIVO"/>
    <s v="CAJA CHICA"/>
    <s v="PAGO A TRANSITO DE SAN NICOLAS"/>
    <n v="2800"/>
    <x v="0"/>
  </r>
  <r>
    <s v="PAGO A TRANSITO DE SANTA CATARINA"/>
    <d v="2024-12-13T00:00:00"/>
    <s v="COMPROBANTE DE GASTOS"/>
    <s v="EFECTIVO"/>
    <s v="CAJA CHICA"/>
    <s v="PAGO A TRANSITO DE SANTA CATARINA"/>
    <n v="2000"/>
    <x v="0"/>
  </r>
  <r>
    <s v="PAGO A TRANSITO DE PESQUERIA"/>
    <d v="2024-12-13T00:00:00"/>
    <s v="COMPROBANTE DE GASTOS"/>
    <s v="EFECTIVO"/>
    <s v="CAJA CHICA"/>
    <s v="PAGO A TRANSITO DE PESQUERIA"/>
    <n v="2000"/>
    <x v="0"/>
  </r>
  <r>
    <s v="HONORARIOS DE LIC LEIJA"/>
    <d v="2024-12-13T00:00:00"/>
    <s v="COMPROBANTE DE GASTOS"/>
    <s v="EFECTIVO"/>
    <s v="CAJA CHICA"/>
    <s v="HONORARIOS DE LIC LEIJA"/>
    <n v="5423"/>
    <x v="0"/>
  </r>
  <r>
    <s v="COMPRA DE PIÑATA"/>
    <d v="2024-12-13T00:00:00"/>
    <s v="COMPROBANTE DE GASTOS"/>
    <s v="EFECTIVO"/>
    <s v="CAJA CHICA"/>
    <s v="COMPRA DE PIÑATA"/>
    <n v="360"/>
    <x v="0"/>
  </r>
  <r>
    <s v="TAXI PARA PERSONAL DE SERVICIO CLARIOS"/>
    <d v="2024-12-14T00:00:00"/>
    <s v="COMPROBANTE DE GASTOS"/>
    <s v="EFECTIVO"/>
    <s v="CAJA CHICA"/>
    <s v="TAXI PARA PERSONAL DE SERVICIO CLARIOS"/>
    <n v="400"/>
    <x v="0"/>
  </r>
  <r>
    <s v="SORIANA"/>
    <d v="2024-12-16T00:00:00"/>
    <s v="COMPROBANTE DE GASTOS"/>
    <s v="EFECTIVO"/>
    <s v="CAJA CHICA"/>
    <s v="COMPRA DE COSTAL DE CROQUETAS"/>
    <n v="600"/>
    <x v="0"/>
  </r>
  <r>
    <s v="SERVICIO DE LIMPIEZA DE OFICINA"/>
    <d v="2024-12-16T00:00:00"/>
    <s v="COMPROBANTE DE GASTOS"/>
    <s v="EFECTIVO"/>
    <s v="CAJA CHICA"/>
    <s v="SERVICIO DE LIMPIEZA DE OFICINA"/>
    <n v="300"/>
    <x v="0"/>
  </r>
  <r>
    <s v="TURBOS"/>
    <d v="2024-12-16T00:00:00"/>
    <s v="COMPROBANTE DE GASTOS"/>
    <s v="EFECTIVO"/>
    <s v="CAJA CHICA"/>
    <s v="EMPAQUE DESCARGA DE TURBO DE PIPA 6"/>
    <n v="100"/>
    <x v="0"/>
  </r>
  <r>
    <s v="AUTO PINTURAS EL CHINO"/>
    <d v="2024-12-16T00:00:00"/>
    <s v="COMPROBANTE DE GASTOS"/>
    <s v="EFECTIVO"/>
    <s v="CAJA CHICA"/>
    <s v="2 CATALIZADOR PARA PASTA DE PIPA 12"/>
    <n v="180"/>
    <x v="0"/>
  </r>
  <r>
    <s v="TAXI DE ESTEBAN MENDOZA PARA SERVICIO CLARIOS"/>
    <d v="2024-12-16T00:00:00"/>
    <s v="COMPROBANTE DE GASTOS"/>
    <s v="EFECTIVO"/>
    <s v="CAJA CHICA"/>
    <s v="TAXI DE ESTEBAN MENDOZA PARA SERVICIO CLARIOS"/>
    <n v="200"/>
    <x v="0"/>
  </r>
  <r>
    <s v="SERVICIO DE LIMPIEZA DE OFICINA"/>
    <d v="2024-12-17T00:00:00"/>
    <s v="COMPROBANTE DE GASTOS"/>
    <s v="EFECTIVO"/>
    <s v="CAJA CHICA"/>
    <s v="SERVICIO DE LIMPIEZA DE OFICINA"/>
    <n v="300"/>
    <x v="0"/>
  </r>
  <r>
    <s v="TAXI POR SERVICIO CLARIOS Y BRIDGESTONE"/>
    <d v="2024-12-17T00:00:00"/>
    <s v="COMPROBANTE DE GASTOS"/>
    <s v="EFECTIVO"/>
    <s v="CAJA CHICA"/>
    <s v="TAXI POR SERVICIO CLARIOS Y BRIDGESTONE"/>
    <n v="600"/>
    <x v="0"/>
  </r>
  <r>
    <s v="SORIANA"/>
    <d v="2024-12-17T00:00:00"/>
    <s v="COMPROBANTE DE GASTOS"/>
    <s v="EFECTIVO"/>
    <s v="CAJA CHICA"/>
    <s v="COMPRA DE COSTAL DE CROQUETAS"/>
    <n v="600"/>
    <x v="0"/>
  </r>
  <r>
    <s v="ACEROS TREGONZA"/>
    <d v="2024-12-17T00:00:00"/>
    <s v="COMPROBANTE DE GASTOS"/>
    <s v="EFECTIVO"/>
    <s v="CAJA CHICA"/>
    <s v="COMPRA DE ANGULO 1/8"/>
    <n v="232"/>
    <x v="0"/>
  </r>
  <r>
    <s v="AUTO ELECTRICA FIRO"/>
    <d v="2024-12-18T00:00:00"/>
    <s v="COMPROBANTE DE GASTOS"/>
    <s v="EFECTIVO"/>
    <s v="CAJA CHICA"/>
    <s v="COMPRA DE ARNES DE BOMBA DE GASOLINA DE RAM"/>
    <n v="91"/>
    <x v="0"/>
  </r>
  <r>
    <s v="TAXI PARA PERSONAL DE SERVICIO RAGASA"/>
    <d v="2024-12-18T00:00:00"/>
    <s v="COMPROBANTE DE GASTOS"/>
    <s v="EFECTIVO"/>
    <s v="CAJA CHICA"/>
    <s v="TAXI PARA PERSONAL DE SERVICIO RAGASA"/>
    <n v="400"/>
    <x v="0"/>
  </r>
  <r>
    <s v="SERVICIO DE LIMPIEZA DE OFICINA"/>
    <d v="2024-12-19T00:00:00"/>
    <s v="COMPROBANTE DE GASTOS"/>
    <s v="EFECTIVO"/>
    <s v="CAJA CHICA"/>
    <s v="SERVICIO DE LIMPIEZA DE OFICINA"/>
    <n v="300"/>
    <x v="0"/>
  </r>
  <r>
    <s v="SERVICIO DE LIMPIEZA DE OFICINA"/>
    <d v="2024-12-20T00:00:00"/>
    <s v="COMPROBANTE DE GASTOS"/>
    <s v="EFECTIVO"/>
    <s v="CAJA CHICA"/>
    <s v="SERVICIO DE LIMPIEZA DE OFICINA"/>
    <n v="300"/>
    <x v="0"/>
  </r>
  <r>
    <s v="EFECTIVO ENTREGADO AL CONTADOR RAFAEL DEVEZA"/>
    <d v="2024-12-20T00:00:00"/>
    <s v="COMPROBANTE DE GASTOS"/>
    <s v="EFECTIVO"/>
    <s v="CAJA CHICA"/>
    <s v="EFECTIVO ENTREGADO AL CONTADOR RAFAEL DEVEZA"/>
    <n v="80628"/>
    <x v="0"/>
  </r>
  <r>
    <s v="PAGO A JOSE LUIS PALMA MONTEJO DOMINGO PENDIENTE"/>
    <d v="2024-12-20T00:00:00"/>
    <s v="COMPROBANTE DE GASTOS"/>
    <s v="EFECTIVO"/>
    <s v="CAJA CHICA"/>
    <s v="PAGO A JOSE LUIS PALMA MONTEJO DOMINGO PENDIENTE"/>
    <n v="1250"/>
    <x v="0"/>
  </r>
  <r>
    <s v="COMPRA DE 100 TYVEK PARA SERVICIO BRIDGESTONE"/>
    <d v="2024-12-20T00:00:00"/>
    <s v="COMPROBANTE DE GASTOS"/>
    <s v="EFECTIVO"/>
    <s v="CAJA CHICA"/>
    <s v="COMPRA DE 100 TYVEK PARA SERVICIO BRIDGESTONE"/>
    <n v="4000"/>
    <x v="0"/>
  </r>
  <r>
    <s v="PEDRO MALDONADO DIF. DE NOMINA"/>
    <d v="2024-12-20T00:00:00"/>
    <s v="COMPROBANTE DE GASTOS"/>
    <s v="EFECTIVO"/>
    <s v="CAJA CHICA"/>
    <s v="PEDRO MALDONADO DIF. DE NOMINA"/>
    <n v="1305"/>
    <x v="0"/>
  </r>
  <r>
    <s v="PAGO DE AGUINALDO ADMINISTRATIVO"/>
    <d v="2024-12-20T00:00:00"/>
    <s v="COMPROBANTE DE GASTOS"/>
    <s v="EFECTIVO"/>
    <s v="CAJA CHICA"/>
    <s v="PAGO DE AGUINALDO ADMINISTRATIVO"/>
    <n v="43546.633333333331"/>
    <x v="0"/>
  </r>
  <r>
    <s v="PAGO DE AGUINALDO OPERATIVO"/>
    <d v="2024-12-20T00:00:00"/>
    <s v="COMPROBANTE DE GASTOS"/>
    <s v="EFECTIVO"/>
    <s v="CAJA CHICA"/>
    <s v="PAGO DE AGUINALDO OPERATIVO"/>
    <n v="8335.9999999999982"/>
    <x v="0"/>
  </r>
  <r>
    <s v="PAGO DE NOMINA OPERATIVA"/>
    <d v="2024-12-20T00:00:00"/>
    <s v="COMPROBANTE DE GASTOS"/>
    <s v="EFECTIVO"/>
    <s v="CAJA CHICA"/>
    <s v="PAGO DE NOMINA OPERATIVA"/>
    <n v="53950.39"/>
    <x v="0"/>
  </r>
  <r>
    <s v="COMPRA DE 5 TOTES"/>
    <d v="2024-12-20T00:00:00"/>
    <s v="COMPROBANTE DE GASTOS"/>
    <s v="EFECTIVO"/>
    <s v="CAJA CHICA"/>
    <s v="COMPRA DE 5 TOTES"/>
    <n v="7000"/>
    <x v="0"/>
  </r>
  <r>
    <s v="BASCULA PUBLICA PARA RP DE BRIDGESTONE"/>
    <d v="2024-12-26T00:00:00"/>
    <s v="COMPROBANTE DE GASTOS"/>
    <s v="EFECTIVO"/>
    <s v="CAJA CHICA"/>
    <s v="BASCULA PUBLICA PARA RP DE BRIDGESTONE"/>
    <n v="500"/>
    <x v="0"/>
  </r>
  <r>
    <s v="SERVICIO DE LIMPIEZA DE OFICINA"/>
    <d v="2024-12-26T00:00:00"/>
    <s v="COMPROBANTE DE GASTOS"/>
    <s v="EFECTIVO"/>
    <s v="CAJA CHICA"/>
    <s v="SERVICIO DE LIMPIEZA DE OFICINA"/>
    <n v="300"/>
    <x v="0"/>
  </r>
  <r>
    <s v="TAXI PARA PERSONAL DE SERVICIO BRIDGESTONE"/>
    <d v="2024-12-26T00:00:00"/>
    <s v="COMPROBANTE DE GASTOS"/>
    <s v="EFECTIVO"/>
    <s v="CAJA CHICA"/>
    <s v="TAXI PARA PERSONAL DE SERVICIO BRIDGESTONE"/>
    <n v="600"/>
    <x v="0"/>
  </r>
  <r>
    <s v="SERVICIO DE LIMPIEZA DE OFICINA"/>
    <d v="2024-12-27T00:00:00"/>
    <s v="COMPROBANTE DE GASTOS"/>
    <s v="EFECTIVO"/>
    <s v="CAJA CHICA"/>
    <s v="SERVICIO DE LIMPIEZA DE OFICINA"/>
    <n v="350"/>
    <x v="0"/>
  </r>
  <r>
    <s v="PAGO DE NOMINA OPERATIVA"/>
    <d v="2024-12-27T00:00:00"/>
    <s v="COMPROBANTE DE GASTOS"/>
    <s v="EFECTIVO"/>
    <s v="CAJA CHICA"/>
    <s v="PAGO DE NOMINA OPERATIVA"/>
    <n v="17219.560000000001"/>
    <x v="0"/>
  </r>
  <r>
    <s v="PAGO A BENNY"/>
    <d v="2024-12-27T00:00:00"/>
    <s v="COMPROBANTE DE GASTOS"/>
    <s v="EFECTIVO"/>
    <s v="CAJA CHICA"/>
    <s v="PAGO DE ABONO POR PAGO DE REPARACION DE PIPA 12"/>
    <n v="40551"/>
    <x v="0"/>
  </r>
  <r>
    <s v="SERVICIO DE VULKA PIPA 6"/>
    <d v="2024-12-27T00:00:00"/>
    <s v="COMPROBANTE DE GASTOS"/>
    <s v="EFECTIVO"/>
    <s v="CAJA CHICA"/>
    <s v="SERVICIO DE VULKA PIPA 6"/>
    <n v="250"/>
    <x v="0"/>
  </r>
  <r>
    <s v="COMPRA DE 50 TYVEK"/>
    <d v="2024-12-27T00:00:00"/>
    <s v="COMPROBANTE DE GASTOS"/>
    <s v="EFECTIVO"/>
    <s v="CAJA CHICA"/>
    <s v="COMPRA DE 50 TYVEK"/>
    <n v="2000"/>
    <x v="0"/>
  </r>
  <r>
    <s v="RECIBOS DE AGUA DEL DEPARTAMENTO"/>
    <d v="2024-12-27T00:00:00"/>
    <s v="COMPROBANTE DE GASTOS"/>
    <s v="EFECTIVO"/>
    <s v="CAJA CHICA"/>
    <s v="RECIBOS DE AGUA DEL DEPARTAMENTO"/>
    <n v="414"/>
    <x v="0"/>
  </r>
  <r>
    <s v="RECIBO DE GAS DEL DEPARTAMENTO"/>
    <d v="2024-12-27T00:00:00"/>
    <s v="COMPROBANTE DE GASTOS"/>
    <s v="EFECTIVO"/>
    <s v="CAJA CHICA"/>
    <s v="RECIBO DE GAS DEL DEPARTAMENTO"/>
    <n v="468"/>
    <x v="0"/>
  </r>
  <r>
    <s v="SERVICIO DE LIMPIEZA DE OFICINA"/>
    <d v="2024-12-27T00:00:00"/>
    <s v="COMPROBANTE DE GASTOS"/>
    <s v="EFECTIVO"/>
    <s v="CAJA CHICA"/>
    <s v="SERVICIO DE LIMPIEZA DE OFICINA"/>
    <n v="350"/>
    <x v="0"/>
  </r>
  <r>
    <s v="TAXI PARA PERSONAL DE SERVICIO CLARIOS"/>
    <d v="2024-12-27T00:00:00"/>
    <s v="COMPROBANTE DE GASTOS"/>
    <s v="EFECTIVO"/>
    <s v="CAJA CHICA"/>
    <s v="TAXI PARA PERSONAL DE SERVICIO CLARIOS"/>
    <n v="740"/>
    <x v="0"/>
  </r>
  <r>
    <s v="TAXI PARA PEDRO MALDONADO PARA SERVICIO CLARIOS DEL DOMINGO"/>
    <d v="2024-12-27T00:00:00"/>
    <s v="COMPROBANTE DE GASTOS"/>
    <s v="EFECTIVO"/>
    <s v="CAJA CHICA"/>
    <s v="TAXI PARA PEDRO MALDONADO PARA SERVICIO CLARIOS DEL DOMINGO"/>
    <n v="300"/>
    <x v="0"/>
  </r>
  <r>
    <s v="JG FERRETERA"/>
    <d v="2024-12-27T00:00:00"/>
    <s v="COMPROBANTE DE GASTOS"/>
    <s v="EFECTIVO"/>
    <s v="CAJA CHICA"/>
    <s v="COMPRA DE CHAPA PARA PUETA DE DEPARTAMENTO"/>
    <n v="250"/>
    <x v="0"/>
  </r>
  <r>
    <s v="SERVICIO DE LIMPIEZA DE OFICINA"/>
    <d v="2024-12-30T00:00:00"/>
    <s v="COMPROBANTE DE GASTOS"/>
    <s v="EFECTIVO"/>
    <s v="CAJA CHICA"/>
    <s v="SERVICIO DE LIMPIEZA DE OFICINA"/>
    <n v="350"/>
    <x v="0"/>
  </r>
  <r>
    <s v="TAXI POR SERVICIO COCACOLA INSURGENTES"/>
    <d v="2024-12-30T00:00:00"/>
    <s v="COMPROBANTE DE GASTOS"/>
    <s v="EFECTIVO"/>
    <s v="CAJA CHICA"/>
    <s v="TAXI POR SERVICIO COCACOLA INSURGENTES"/>
    <n v="220"/>
    <x v="0"/>
  </r>
  <r>
    <s v="PAGO DE NOMINA ADMINISTRATIVA"/>
    <d v="2024-12-31T00:00:00"/>
    <s v="COMPROBANTE DE GASTOS"/>
    <s v="EFECTIVO"/>
    <s v="CAJA CHICA"/>
    <s v="PAGO DE NOMINA ADMINISTRATIVA"/>
    <n v="77969.7"/>
    <x v="0"/>
  </r>
  <r>
    <s v="PAGO DE COMISIONES DE VENTAS"/>
    <d v="2024-12-31T00:00:00"/>
    <s v="COMPROBANTE DE GASTOS"/>
    <s v="EFECTIVO"/>
    <s v="CAJA CHICA"/>
    <s v="ANA LAURA ENRIQUEZ"/>
    <n v="8251.2000000000025"/>
    <x v="0"/>
  </r>
  <r>
    <s v="PAGO DE COMISIONES DE VENTAS"/>
    <d v="2024-12-31T00:00:00"/>
    <s v="COMPROBANTE DE GASTOS"/>
    <s v="EFECTIVO"/>
    <s v="CAJA CHICA"/>
    <s v="ANA LAURA ENRIQUEZ"/>
    <n v="60163.040000000001"/>
    <x v="0"/>
  </r>
  <r>
    <s v="PAGO DE COMISIONES DE VENTAS"/>
    <d v="2024-12-31T00:00:00"/>
    <s v="COMPROBANTE DE GASTOS"/>
    <s v="EFECTIVO"/>
    <s v="CAJA CHICA"/>
    <s v="LUIS ALBERTO CASTILLO ZAPATA"/>
    <n v="15790.74"/>
    <x v="0"/>
  </r>
  <r>
    <s v="RECARGA DE 5 GARRAFONES DE AGUA"/>
    <d v="2024-12-31T00:00:00"/>
    <s v="COMPROBANTE DE GASTOS"/>
    <s v="EFECTIVO"/>
    <s v="CAJA CHICA"/>
    <s v="RECARGA DE 5 GARRAFONES DE AGUA"/>
    <n v="85"/>
    <x v="0"/>
  </r>
  <r>
    <s v="PAGO POR APOYO EN SERVICIO COCACOLA INSURGENTES"/>
    <d v="2024-12-31T00:00:00"/>
    <s v="COMPROBANTE DE GASTOS"/>
    <s v="EFECTIVO"/>
    <s v="CAJA CHICA"/>
    <s v="PAGO POR APOYO EN SERVICIO COCACOLA INSURGENTES (GABRIEL)"/>
    <n v="350"/>
    <x v="0"/>
  </r>
  <r>
    <s v="PAGO DE RECIBO TELMEX"/>
    <d v="2024-12-31T00:00:00"/>
    <s v="COMPROBANTE DE GASTOS"/>
    <s v="EFECTIVO"/>
    <s v="CAJA CHICA"/>
    <s v="PAGO DE RECIBO TELMEX"/>
    <n v="399"/>
    <x v="0"/>
  </r>
  <r>
    <s v="PAGO POR REPARACIÒN DE TUBERÌA DE CLIENTE TOSTADAS"/>
    <d v="2024-12-31T00:00:00"/>
    <s v="COMPROBANTE DE GASTOS"/>
    <s v="EFECTIVO"/>
    <s v="CAJA CHICA"/>
    <s v="PAGO POR REPARACIÒN DE TUBERÌA DE CLIENTE TOSTADAS"/>
    <n v="500"/>
    <x v="0"/>
  </r>
  <r>
    <s v="TAXI PARA PERSONAL DE SERVICIO CLARIOS"/>
    <d v="2024-12-31T00:00:00"/>
    <s v="COMPROBANTE DE GASTOS"/>
    <s v="EFECTIVO"/>
    <s v="CAJA CHICA"/>
    <s v="TAXI PARA PERSONAL DE SERVICIO CLARIOS"/>
    <n v="4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SERVICIO DE LIMPIEZA DE OFICINA"/>
    <d v="2025-01-02T00:00:00"/>
    <s v="COMPROBANTE DE GASTOS"/>
    <s v="EFECTIVO"/>
    <s v="CAJA CHICA"/>
    <s v="SERVICIO DE LIMPIEZA DE OFICINA"/>
    <n v="350"/>
    <x v="0"/>
  </r>
  <r>
    <s v="SERVICIO DE VULKA PIPA 6"/>
    <d v="2025-01-02T00:00:00"/>
    <s v="COMPROBANTE DE GASTOS"/>
    <s v="EFECTIVO"/>
    <s v="CAJA CHICA"/>
    <s v="SERVICIO DE VULKA PIPA 6"/>
    <n v="400"/>
    <x v="0"/>
  </r>
  <r>
    <s v="ESTACIONAMIENTO DE PABELLON CIUDADANO"/>
    <d v="2025-01-02T00:00:00"/>
    <s v="COMPROBANTE DE GASTOS"/>
    <s v="EFECTIVO"/>
    <s v="CAJA CHICA"/>
    <s v="SERVICIO DE VULKA PIPA 6"/>
    <n v="50"/>
    <x v="0"/>
  </r>
  <r>
    <s v="SERVICIO DE LIMPIEZA DE OFICINA"/>
    <d v="2025-01-03T00:00:00"/>
    <s v="COMPROBANTE DE GASTOS"/>
    <s v="EFECTIVO"/>
    <s v="CAJA CHICA"/>
    <s v="SERVICIO DE LIMPIEZA DE OFICINA"/>
    <n v="350"/>
    <x v="0"/>
  </r>
  <r>
    <s v="COMPRA DE 50 TYVEK"/>
    <d v="2025-01-03T00:00:00"/>
    <s v="COMPROBANTE DE GASTOS"/>
    <s v="EFECTIVO"/>
    <s v="CAJA CHICA"/>
    <s v="COMPRA DE 50 TYVEK"/>
    <n v="2000"/>
    <x v="0"/>
  </r>
  <r>
    <s v="TAXI SERVICIO COCACOLA"/>
    <d v="2025-01-03T00:00:00"/>
    <s v="COMPROBANTE DE GASTOS"/>
    <s v="EFECTIVO"/>
    <s v="CAJA CHICA"/>
    <s v="TAXI SERVICIO COCACOLA"/>
    <n v="700"/>
    <x v="0"/>
  </r>
  <r>
    <s v="PAGO DE NOMINA OPERATIVA"/>
    <d v="2025-01-03T00:00:00"/>
    <s v="COMPROBANTE DE GASTOS"/>
    <s v="EFECTIVO"/>
    <s v="CAJA CHICA"/>
    <s v="PAGO DE NOMINA OPERATIVA"/>
    <n v="34201.62142857143"/>
    <x v="0"/>
  </r>
  <r>
    <s v="PAGO DE COMISIONES"/>
    <d v="2025-01-04T00:00:00"/>
    <s v="COMPROBANTE DE GASTOS"/>
    <s v="EFECTIVO"/>
    <s v="CAJA CHICA"/>
    <s v="ANA LAURA ENRIQUEZ ROMERO"/>
    <n v="28188.959999999999"/>
    <x v="0"/>
  </r>
  <r>
    <s v="COMPRA DE COSTAL DE CROQUETAS PARA PERROS"/>
    <d v="2025-01-04T00:00:00"/>
    <s v="COMPROBANTE DE GASTOS"/>
    <s v="EFECTIVO"/>
    <s v="CAJA CHICA"/>
    <s v="COMPRA DE COSTAL DE CROQUETAS PARA PERROS"/>
    <n v="699"/>
    <x v="0"/>
  </r>
  <r>
    <s v="REA"/>
    <d v="2025-01-04T00:00:00"/>
    <s v="COMPROBANTE DE GASTOS"/>
    <s v="EFECTIVO"/>
    <s v="CAJA CHICA"/>
    <s v="CASETA A PESQUERÍA POR ACUDIR A REVISION DE MULTA"/>
    <n v="72"/>
    <x v="0"/>
  </r>
  <r>
    <s v="PETRO 7"/>
    <d v="2025-01-06T00:00:00"/>
    <s v="COMPROBANTE DE GASTOS"/>
    <s v="EFECTIVO"/>
    <s v="CAJA CHICA"/>
    <s v="CARGA DE GASOLINA BEAT (CIENEGA DE FLORES)"/>
    <n v="300"/>
    <x v="0"/>
  </r>
  <r>
    <s v="PAGO DE MULTA DE TRANSITO"/>
    <d v="2025-01-06T00:00:00"/>
    <s v="COMPROBANTE DE GASTOS"/>
    <s v="EFECTIVO"/>
    <s v="CAJA CHICA"/>
    <s v="PAGO DE MULTA DE TRANSITO CIENEGA DE FLORES"/>
    <n v="5428"/>
    <x v="0"/>
  </r>
  <r>
    <s v="PAGO DE CONVENIO DE TRANSITO DE CIENEGA DE FLORES"/>
    <d v="2025-01-06T00:00:00"/>
    <s v="COMPROBANTE DE GASTOS"/>
    <s v="EFECTIVO"/>
    <s v="CAJA CHICA"/>
    <s v="PAGO DE CONVENIO DE TRANSITO DE CIENEGA DE FLORES"/>
    <n v="2000"/>
    <x v="0"/>
  </r>
  <r>
    <s v="PUBLICACIÓN DE VACANTES"/>
    <d v="2025-01-06T00:00:00"/>
    <s v="COMPROBANTE DE GASTOS"/>
    <s v="EFECTIVO"/>
    <s v="CAJA CHICA"/>
    <s v="PUBLICACIÓN DE VACANTES"/>
    <n v="701.52"/>
    <x v="0"/>
  </r>
  <r>
    <s v="SERVICIO DE LIMPIEZA DE OFICINA"/>
    <d v="2025-01-07T00:00:00"/>
    <s v="COMPROBANTE DE GASTOS"/>
    <s v="EFECTIVO"/>
    <s v="CAJA CHICA"/>
    <s v="SERVICIO DE LIMPIEZA DE OFICINA"/>
    <n v="350"/>
    <x v="0"/>
  </r>
  <r>
    <s v="PAGO A ELECTRICO POR REVISION DE GUZZLER 2"/>
    <d v="2025-01-07T00:00:00"/>
    <s v="COMPROBANTE DE GASTOS"/>
    <s v="EFECTIVO"/>
    <s v="CAJA CHICA"/>
    <s v="PAGO A ELECTRICO POR REVISION DE GUZZLER 2"/>
    <n v="250"/>
    <x v="0"/>
  </r>
  <r>
    <s v="TAXI SERVICIO CLARIOS"/>
    <d v="2025-01-08T00:00:00"/>
    <s v="COMPROBANTE DE GASTOS"/>
    <s v="EFECTIVO"/>
    <s v="CAJA CHICA"/>
    <s v="TAXI SERVICIO CLARIOS Y GRAFTECH"/>
    <n v="615"/>
    <x v="0"/>
  </r>
  <r>
    <s v="SERVICIO DE LIMPIEZA DE OFICINA"/>
    <d v="2025-01-09T00:00:00"/>
    <s v="COMPROBANTE DE GASTOS"/>
    <s v="EFECTIVO"/>
    <s v="CAJA CHICA"/>
    <s v="SERVICIO DE LIMPIEZA DE OFICINA"/>
    <n v="350"/>
    <x v="0"/>
  </r>
  <r>
    <s v="FIRO"/>
    <d v="2025-01-09T00:00:00"/>
    <s v="COMPROBANTE DE GASTOS"/>
    <s v="EFECTIVO"/>
    <s v="CAJA CHICA"/>
    <s v="RECARGA DE 3 BATERIAS DE GUZZLER 2"/>
    <n v="400"/>
    <x v="0"/>
  </r>
  <r>
    <s v="SERVICIO DE LIMPIEZA DE OFICINA"/>
    <d v="2025-01-10T00:00:00"/>
    <s v="COMPROBANTE DE GASTOS"/>
    <s v="EFECTIVO"/>
    <s v="CAJA CHICA"/>
    <s v="SERVICIO DE LIMPIEZA DE OFICINA"/>
    <n v="350"/>
    <x v="0"/>
  </r>
  <r>
    <s v="PAGO DE NOMINA OPERATIVA"/>
    <d v="2025-01-10T00:00:00"/>
    <s v="COMPROBANTE DE GASTOS"/>
    <s v="EFECTIVO"/>
    <s v="CAJA CHICA"/>
    <s v="PAGO DE NOMINA OPERATIVA"/>
    <n v="26235.06"/>
    <x v="0"/>
  </r>
  <r>
    <s v="TAXI SERVICIO CLARIOS"/>
    <d v="2025-01-10T00:00:00"/>
    <s v="COMPROBANTE DE GASTOS"/>
    <s v="EFECTIVO"/>
    <s v="CAJA CHICA"/>
    <s v="TAXI SERVICIO CLARIOS"/>
    <n v="472"/>
    <x v="0"/>
  </r>
  <r>
    <s v="PAGO DE RENTA DE DEPARTAMENTO"/>
    <d v="2025-01-10T00:00:00"/>
    <s v="COMPROBANTE DE GASTOS"/>
    <s v="EFECTIVO"/>
    <s v="CAJA CHICA"/>
    <s v="PAGO DE RENTA DE DEPARTAMENTO"/>
    <n v="7500"/>
    <x v="0"/>
  </r>
  <r>
    <s v="PAGO DE RECIBO CFE DE DEPARTAMENTO"/>
    <d v="2025-01-10T00:00:00"/>
    <s v="COMPROBANTE DE GASTOS"/>
    <s v="EFECTIVO"/>
    <s v="CAJA CHICA"/>
    <s v="PAGO DE RECIBO CFE DE DEPARTAMENTO"/>
    <n v="470"/>
    <x v="0"/>
  </r>
  <r>
    <s v="PAGO DE RECIBO DE GAS NATURAL DE DEPARTAMENTO"/>
    <d v="2025-01-10T00:00:00"/>
    <s v="COMPROBANTE DE GASTOS"/>
    <s v="EFECTIVO"/>
    <s v="CAJA CHICA"/>
    <s v="PAGO DE RECIBO DE GAS NATURAL DE DEPARTAMENTO"/>
    <n v="395"/>
    <x v="0"/>
  </r>
  <r>
    <s v="RECARGA DE GAS PARA TRAILAS"/>
    <d v="2025-01-10T00:00:00"/>
    <s v="COMPROBANTE DE GASTOS"/>
    <s v="EFECTIVO"/>
    <s v="CAJA CHICA"/>
    <s v="RECARGA DE GAS PARA TRAILAS"/>
    <n v="500"/>
    <x v="0"/>
  </r>
  <r>
    <s v="TAXI SERVICIO CLARIOS"/>
    <d v="2025-01-11T00:00:00"/>
    <s v="COMPROBANTE DE GASTOS"/>
    <s v="EFECTIVO"/>
    <s v="CAJA CHICA"/>
    <s v="TAXI SERVICIO CLARIOS"/>
    <n v="200"/>
    <x v="0"/>
  </r>
  <r>
    <s v="SERVICIO DE LIMPIEZA DE OFICINA"/>
    <d v="2025-01-13T00:00:00"/>
    <s v="COMPROBANTE DE GASTOS"/>
    <s v="EFECTIVO"/>
    <s v="CAJA CHICA"/>
    <s v="SERVICIO DE LIMPIEZA DE OFICINA"/>
    <n v="400"/>
    <x v="0"/>
  </r>
  <r>
    <s v="ESTACIONAMIENTO DE PABELLON CIUDADANO"/>
    <d v="2025-01-13T00:00:00"/>
    <s v="COMPROBANTE DE GASTOS"/>
    <s v="EFECTIVO"/>
    <s v="CAJA CHICA"/>
    <s v="ESTACIONAMIENTO DE PABELLON CIUDADANO"/>
    <n v="50"/>
    <x v="0"/>
  </r>
  <r>
    <s v="HOME DEPOT"/>
    <d v="2025-01-13T00:00:00"/>
    <s v="COMPROBANTE DE GASTOS"/>
    <s v="EFECTIVO"/>
    <s v="CAJA CHICA"/>
    <s v="COMPRA DE LAMPARAS PARA OFICINA (VENTAS)"/>
    <n v="379"/>
    <x v="0"/>
  </r>
  <r>
    <s v="SERVICIO DE LIMPIEZA DE OFICINA"/>
    <d v="2025-01-14T00:00:00"/>
    <s v="COMPROBANTE DE GASTOS"/>
    <s v="EFECTIVO"/>
    <s v="CAJA CHICA"/>
    <s v="SERVICIO DE LIMPIEZA DE OFICINA"/>
    <n v="400"/>
    <x v="0"/>
  </r>
  <r>
    <s v="TAXI POR SERVICIO CLARIOS"/>
    <d v="2025-01-14T00:00:00"/>
    <s v="COMPROBANTE DE GASTOS"/>
    <s v="EFECTIVO"/>
    <s v="CAJA CHICA"/>
    <s v="TAXI POR SERVICIO CLARIOS"/>
    <n v="220"/>
    <x v="0"/>
  </r>
  <r>
    <s v="RECARGA DE 5 GARRAFONES DE AGUA"/>
    <d v="2025-01-14T00:00:00"/>
    <s v="COMPROBANTE DE GASTOS"/>
    <s v="EFECTIVO"/>
    <s v="CAJA CHICA"/>
    <s v="RECARGA DE 5 GARRAFONES DE AGUA"/>
    <n v="85"/>
    <x v="0"/>
  </r>
  <r>
    <s v="COMPRA DE SERCHAS DE ALUMINIO PARA TANQUE DE DIESEL"/>
    <d v="2025-01-14T00:00:00"/>
    <s v="COMPROBANTE DE GASTOS"/>
    <s v="EFECTIVO"/>
    <s v="CAJA CHICA"/>
    <s v="COMPRA DE SERCHAS DE ALUMINIO PARA TANQUE DE DIESEL"/>
    <n v="383"/>
    <x v="0"/>
  </r>
  <r>
    <s v="NOMINA ADMINISTRATIVA DEL 01 AL 15 DE ENERO"/>
    <d v="2025-01-15T00:00:00"/>
    <s v="COMPROBANTE DE GASTOS"/>
    <s v="EFECTIVO"/>
    <s v="CAJA CHICA"/>
    <s v="NOMINA ADMINISTRATIVA DEL 01 AL 15 DE ENERO"/>
    <n v="58068.58"/>
    <x v="0"/>
  </r>
  <r>
    <s v="COMPRA DE 50 TYVEK"/>
    <d v="2025-01-15T00:00:00"/>
    <s v="COMPROBANTE DE GASTOS"/>
    <s v="EFECTIVO"/>
    <s v="CAJA CHICA"/>
    <s v="COMPRA DE 50 TYVEK"/>
    <n v="2000"/>
    <x v="0"/>
  </r>
  <r>
    <s v="PAGO A TRANSITO DE GUADALUPE"/>
    <d v="2025-01-15T00:00:00"/>
    <s v="COMPROBANTE DE GASTOS"/>
    <s v="EFECTIVO"/>
    <s v="CAJA CHICA"/>
    <s v="PAGO A TRANSITO DE GUADALUPE"/>
    <n v="1800"/>
    <x v="0"/>
  </r>
  <r>
    <s v="PAGO A TRANSITO DE SANTA CATARINA"/>
    <d v="2025-01-15T00:00:00"/>
    <s v="COMPROBANTE DE GASTOS"/>
    <s v="EFECTIVO"/>
    <s v="CAJA CHICA"/>
    <s v="PAGO A TRANSITO DE SANTA CATARINA"/>
    <n v="2000"/>
    <x v="0"/>
  </r>
  <r>
    <s v="PAGO A TRANSITO DE PESQUERIA"/>
    <d v="2025-01-15T00:00:00"/>
    <s v="COMPROBANTE DE GASTOS"/>
    <s v="EFECTIVO"/>
    <s v="CAJA CHICA"/>
    <s v="PAGO A TRANSITO DE PESQUERIA"/>
    <n v="2000"/>
    <x v="0"/>
  </r>
  <r>
    <s v="PAGO A TRANSITO DE MONTERREY"/>
    <d v="2025-01-15T00:00:00"/>
    <s v="COMPROBANTE DE GASTOS"/>
    <s v="EFECTIVO"/>
    <s v="CAJA CHICA"/>
    <s v="PAGO A TRANSITO DE MONTERREY"/>
    <n v="5000"/>
    <x v="0"/>
  </r>
  <r>
    <s v="PAGO A TRANSITO DE SAN NICOLAS"/>
    <d v="2025-01-15T00:00:00"/>
    <s v="COMPROBANTE DE GASTOS"/>
    <s v="EFECTIVO"/>
    <s v="CAJA CHICA"/>
    <s v="PAGO A TRANSITO DE SAN NICOLAS"/>
    <n v="2800"/>
    <x v="0"/>
  </r>
  <r>
    <s v="HONORARIOS DEL LIC LEIJA"/>
    <d v="2025-01-15T00:00:00"/>
    <s v="COMPROBANTE DE GASTOS"/>
    <s v="EFECTIVO"/>
    <s v="CAJA CHICA"/>
    <s v="HONORARIOS DEL LIC LEIJA"/>
    <n v="3289.15"/>
    <x v="0"/>
  </r>
  <r>
    <s v="PAGO DE AGUA Y DRENAJE"/>
    <d v="2025-01-15T00:00:00"/>
    <s v="COMPROBANTE DE GASTOS"/>
    <s v="EFECTIVO"/>
    <s v="CAJA CHICA"/>
    <s v="PAGO DE AGUA Y DRENAJE"/>
    <n v="4205"/>
    <x v="0"/>
  </r>
  <r>
    <s v="TAXI SERVICIO CLARIOS"/>
    <d v="2025-01-15T00:00:00"/>
    <s v="COMPROBANTE DE GASTOS"/>
    <s v="EFECTIVO"/>
    <s v="CAJA CHICA"/>
    <s v="TAXI PARA GABRIEL SERRANO POR ENTREGA DE EPP PARA SERVICIO CLARIOS"/>
    <n v="105"/>
    <x v="0"/>
  </r>
  <r>
    <s v="TAXI SERVICIO CLARIOS"/>
    <d v="2025-01-15T00:00:00"/>
    <s v="COMPROBANTE DE GASTOS"/>
    <s v="EFECTIVO"/>
    <s v="CAJA CHICA"/>
    <s v="TAXI SERVICIO CLARIOS (ESTEBAN MENDOZA)"/>
    <n v="200"/>
    <x v="0"/>
  </r>
  <r>
    <s v="TAXI SERVICIO CLARIOS"/>
    <d v="2025-01-15T00:00:00"/>
    <s v="COMPROBANTE DE GASTOS"/>
    <s v="EFECTIVO"/>
    <s v="CAJA CHICA"/>
    <s v="TAXI SERVICIO CLARIOS (ROBERTO DEL ROSAL)"/>
    <n v="200"/>
    <x v="0"/>
  </r>
  <r>
    <s v="TAXI SERVICIO COCACOLA"/>
    <d v="2025-01-15T00:00:00"/>
    <s v="COMPROBANTE DE GASTOS"/>
    <s v="EFECTIVO"/>
    <s v="CAJA CHICA"/>
    <s v="TAXI SERVICIO COCACOLA (PEDRO MALDONADO Y ORELIA ROBLEDO)"/>
    <n v="350"/>
    <x v="0"/>
  </r>
  <r>
    <s v="SERVICIO DE LIMPIEZA DE OFICINA"/>
    <d v="2025-01-16T00:00:00"/>
    <s v="COMPROBANTE DE GASTOS"/>
    <s v="EFECTIVO"/>
    <s v="CAJA CHICA"/>
    <s v="SERVICIO DE LIMPIEZA DE OFICINA"/>
    <n v="400"/>
    <x v="0"/>
  </r>
  <r>
    <s v="COMPRA DE 4 TOTES PARA SERVICIO TECNO MAIZ"/>
    <d v="2025-01-16T00:00:00"/>
    <s v="COMPROBANTE DE GASTOS"/>
    <s v="EFECTIVO"/>
    <s v="CAJA CHICA"/>
    <s v="COMPRA DE 4 TOTES PARA SERVICIO TECNO MAIZ"/>
    <n v="5600"/>
    <x v="0"/>
  </r>
  <r>
    <s v="NOMINA OPERATIVA DEL 09 AL 15 ENE"/>
    <d v="2025-01-17T00:00:00"/>
    <s v="COMPROBANTE DE GASTOS"/>
    <s v="EFECTIVO"/>
    <s v="CAJA CHICA"/>
    <s v="NOMINA OPERATIVA DEL 09 AL 15 ENE"/>
    <n v="32075.86"/>
    <x v="0"/>
  </r>
  <r>
    <s v="SERVICIO DE LIMPIEZA DE OFICINA"/>
    <d v="2025-01-17T00:00:00"/>
    <s v="COMPROBANTE DE GASTOS"/>
    <s v="EFECTIVO"/>
    <s v="CAJA CHICA"/>
    <s v="SERVICIO DE LIMPIEZA DE OFICINA"/>
    <n v="400"/>
    <x v="0"/>
  </r>
  <r>
    <s v="EFECTIVO ENTREGADO AL C.P. RAFAEL DEVEZA"/>
    <d v="2025-01-17T00:00:00"/>
    <s v="COMPROBANTE DE GASTOS"/>
    <s v="EFECTIVO"/>
    <s v="CAJA CHICA"/>
    <s v="EFECTIVO ENTREGADO AL C.P. RAFAEL DEVEZA"/>
    <n v="88419"/>
    <x v="0"/>
  </r>
  <r>
    <s v="PAGO A AGENTE DE MOVILIDAD POR APOYO EN LIBERACIÓN DE UNIDAD"/>
    <d v="2025-01-17T00:00:00"/>
    <s v="COMPROBANTE DE GASTOS"/>
    <s v="EFECTIVO"/>
    <s v="CAJA CHICA"/>
    <s v="PAGO A AGENTE DE MOVILIDAD POR APOYO EN LIBERACIÓN DE UNIDAD"/>
    <n v="2000"/>
    <x v="0"/>
  </r>
  <r>
    <s v="COMPRA DE MANGUERA HIDRAULICA PARA GUZZLER 7"/>
    <d v="2025-01-17T00:00:00"/>
    <s v="COMPROBANTE DE GASTOS"/>
    <s v="EFECTIVO"/>
    <s v="CAJA CHICA"/>
    <s v="COMPRA DE MANGUERA HIDRAULICA PARA GUZZLER 7"/>
    <n v="1000"/>
    <x v="0"/>
  </r>
  <r>
    <s v="TAXI PARA SERVICIO CLARIOS"/>
    <d v="2025-01-17T00:00:00"/>
    <s v="COMPROBANTE DE GASTOS"/>
    <s v="EFECTIVO"/>
    <s v="CAJA CHICA"/>
    <s v="TAXI PARA SERVICIO CLARIOS ESTEBAN MENDOZA"/>
    <n v="400"/>
    <x v="0"/>
  </r>
  <r>
    <s v="DISTRIBUIDORA DE BIRLOS Y TORNILLOS"/>
    <d v="2025-01-17T00:00:00"/>
    <s v="COMPROBANTE DE GASTOS"/>
    <s v="EFECTIVO"/>
    <s v="CAJA CHICA"/>
    <s v="COMPRA DE 4 ABRAZADERAS PARA PIPA 12"/>
    <n v="224"/>
    <x v="0"/>
  </r>
  <r>
    <s v="SUTORSA"/>
    <d v="2025-01-17T00:00:00"/>
    <s v="COMPROBANTE DE GASTOS"/>
    <s v="EFECTIVO"/>
    <s v="CAJA CHICA"/>
    <s v="COMPRA DE TORNILLOS PARA PIPA 12"/>
    <n v="55"/>
    <x v="0"/>
  </r>
  <r>
    <s v="REA"/>
    <d v="2025-01-17T00:00:00"/>
    <s v="COMPROBANTE DE GASTOS"/>
    <s v="EFECTIVO"/>
    <s v="CAJA CHICA"/>
    <s v="CASETA GUADALUPE (TRASLADO DE C.P. A AEROPUERTO)"/>
    <n v="57"/>
    <x v="0"/>
  </r>
  <r>
    <s v="TAXI PARA SERVICIO CLARIOS"/>
    <d v="2025-01-18T00:00:00"/>
    <s v="COMPROBANTE DE GASTOS"/>
    <s v="EFECTIVO"/>
    <s v="CAJA CHICA"/>
    <s v="TAXI PARA SERVICIO CLARIOS PEDRO MALDONADO"/>
    <n v="350"/>
    <x v="0"/>
  </r>
  <r>
    <s v="JG FERRETERA"/>
    <d v="2025-01-18T00:00:00"/>
    <s v="COMPROBANTE DE GASTOS"/>
    <s v="EFECTIVO"/>
    <s v="CAJA CHICA"/>
    <s v="COMPRA DE DADO DE IMPACTO LARGO DE 1&quot;"/>
    <n v="104"/>
    <x v="0"/>
  </r>
  <r>
    <s v="SERVICIO DE LIMPIEZA DE OFICINA"/>
    <d v="2025-01-20T00:00:00"/>
    <s v="COMPROBANTE DE GASTOS"/>
    <s v="EFECTIVO"/>
    <s v="CAJA CHICA"/>
    <s v="SERVICIO DE LIMPIEZA DE OFICINA"/>
    <n v="400"/>
    <x v="0"/>
  </r>
  <r>
    <s v="EFVO ENTREGADO A AGUA Y DRENAJE PTAR NORTE"/>
    <d v="2025-01-20T00:00:00"/>
    <s v="COMPROBANTE DE GASTOS"/>
    <s v="EFECTIVO"/>
    <s v="CAJA CHICA"/>
    <s v="EFVO ENTREGADO A AGUA Y DRENAJE PTAR NORTE"/>
    <n v="500"/>
    <x v="0"/>
  </r>
  <r>
    <s v="TAXI PARA SERVICIO TECNO MAIZ"/>
    <d v="2025-01-20T00:00:00"/>
    <s v="COMPROBANTE DE GASTOS"/>
    <s v="EFECTIVO"/>
    <s v="CAJA CHICA"/>
    <s v="TAXI PARA SERVICIO TECNO MAIZ ORELIA ROBLEDO"/>
    <n v="300"/>
    <x v="0"/>
  </r>
  <r>
    <s v="DISTRIBUIDORA DE BIRLOS Y TORNILLOS"/>
    <d v="2025-01-20T00:00:00"/>
    <s v="COMPROBANTE DE GASTOS"/>
    <s v="EFECTIVO"/>
    <s v="CAJA CHICA"/>
    <s v="COMPRA DE TORNILLOS"/>
    <n v="24"/>
    <x v="0"/>
  </r>
  <r>
    <s v="COMPRA DE 4 CENTROS DE CARGA (CARGADOR) PARA CABINA DE CAMIONES"/>
    <d v="2025-01-20T00:00:00"/>
    <s v="COMPROBANTE DE GASTOS"/>
    <s v="EFECTIVO"/>
    <s v="CAJA CHICA"/>
    <s v="COMPRA DE 4 CENTROS DE CARGA (CARGADOR) PARA CABINA DE CAMIONES"/>
    <n v="400"/>
    <x v="0"/>
  </r>
  <r>
    <s v="COMPRA DE 50 TYVEK"/>
    <d v="2025-01-20T00:00:00"/>
    <s v="COMPROBANTE DE GASTOS"/>
    <s v="EFECTIVO"/>
    <s v="CAJA CHICA"/>
    <s v="COMPRA DE 50 TYVEK"/>
    <n v="2000"/>
    <x v="0"/>
  </r>
  <r>
    <s v="TAXI POR SERVICIO CLARIOS"/>
    <d v="2025-01-21T00:00:00"/>
    <s v="COMPROBANTE DE GASTOS"/>
    <s v="EFECTIVO"/>
    <s v="CAJA CHICA"/>
    <s v="TAXI POR SERVICIO CLARIOS"/>
    <n v="400"/>
    <x v="0"/>
  </r>
  <r>
    <s v="SERVICIO DE LIMPIEZA DE OFICINA"/>
    <d v="2025-01-21T00:00:00"/>
    <s v="COMPROBANTE DE GASTOS"/>
    <s v="EFECTIVO"/>
    <s v="CAJA CHICA"/>
    <s v="SERVICIO DE LIMPIEZA DE OFICINA"/>
    <n v="400"/>
    <x v="0"/>
  </r>
  <r>
    <s v="BASE PARA BOMBA DE ACHIQUE"/>
    <d v="2025-01-21T00:00:00"/>
    <s v="COMPROBANTE DE GASTOS"/>
    <s v="EFECTIVO"/>
    <s v="CAJA CHICA"/>
    <s v="BASE PARA BOMBA DE ACHIQUE"/>
    <n v="200"/>
    <x v="0"/>
  </r>
  <r>
    <s v="REEMBOLSO A LAURA ENRIQUEZ DE COMIDA DE PERSONAL DE SERVICIO MAGNEKON Y CLARIOS"/>
    <d v="2025-01-21T00:00:00"/>
    <s v="COMPROBANTE DE GASTOS"/>
    <s v="EFECTIVO"/>
    <s v="CAJA CHICA"/>
    <s v="REEMBOLSO A LAURA ENRIQUEZ DE COMIDA DE PERSONAL DE SERVICIO MAGNEKON Y CLARIOS"/>
    <n v="853"/>
    <x v="0"/>
  </r>
  <r>
    <s v="PAGO DE RECIBO TELMEX"/>
    <d v="2025-01-21T00:00:00"/>
    <s v="COMPROBANTE DE GASTOS"/>
    <s v="EFECTIVO"/>
    <s v="CAJA CHICA"/>
    <s v="PAGO DE RECIBO TELMEX"/>
    <n v="399"/>
    <x v="0"/>
  </r>
  <r>
    <s v="TAXI PARA PERSONAL DE SERVICIO COCACOLA"/>
    <d v="2025-01-22T00:00:00"/>
    <s v="COMPROBANTE DE GASTOS"/>
    <s v="EFECTIVO"/>
    <s v="CAJA CHICA"/>
    <s v="TAXI PARA PERSONAL DE SERVICIO COCACOLA (ROBERTO DEL ROSAL)"/>
    <n v="100"/>
    <x v="0"/>
  </r>
  <r>
    <s v="TAXI PARA PERSONAL DE SERVICIO COCACOLA"/>
    <d v="2025-01-22T00:00:00"/>
    <s v="COMPROBANTE DE GASTOS"/>
    <s v="EFECTIVO"/>
    <s v="CAJA CHICA"/>
    <s v="TAXI PARA PERSONAL DE SERVICIO COCACOLA (Homero Robledo)"/>
    <n v="200"/>
    <x v="0"/>
  </r>
  <r>
    <s v="TAXI PARA PERSONAL DE SERVICIO COCACOLA"/>
    <d v="2025-01-22T00:00:00"/>
    <s v="COMPROBANTE DE GASTOS"/>
    <s v="EFECTIVO"/>
    <s v="CAJA CHICA"/>
    <s v="TAXI PARA PERSONAL DE SERVICIO COCACOLA (ORELIA ROBLEDO)"/>
    <n v="300"/>
    <x v="0"/>
  </r>
  <r>
    <s v="SERVICIO DE LIMPIEZA DE OFICINA"/>
    <d v="2025-01-23T00:00:00"/>
    <s v="COMPROBANTE DE GASTOS"/>
    <s v="EFECTIVO"/>
    <s v="CAJA CHICA"/>
    <s v="SERVICIO DE LIMPIEZA DE OFICINA"/>
    <n v="400"/>
    <x v="0"/>
  </r>
  <r>
    <s v="SERVICIO DE LIMPIEZA DE OFICINA"/>
    <d v="2025-01-24T00:00:00"/>
    <s v="COMPROBANTE DE GASTOS"/>
    <s v="EFECTIVO"/>
    <s v="CAJA CHICA"/>
    <s v="SERVICIO DE LIMPIEZA DE OFICINA"/>
    <n v="400"/>
    <x v="0"/>
  </r>
  <r>
    <s v="TAXI PARA PERSONAL DE SERVICIO COCACOLA"/>
    <d v="2025-01-24T00:00:00"/>
    <s v="COMPROBANTE DE GASTOS"/>
    <s v="EFECTIVO"/>
    <s v="CAJA CHICA"/>
    <s v="TAXI PARA PERSONAL DE SERVICIO COCACOLA"/>
    <n v="470"/>
    <x v="0"/>
  </r>
  <r>
    <s v="DEPOSITO A CUENTA BBVA"/>
    <d v="2025-01-24T00:00:00"/>
    <s v="COMPROBANTE DE GASTOS"/>
    <s v="EFECTIVO"/>
    <s v="CAJA CHICA"/>
    <s v="DEPOSITO A CUENTA BBVA DE JOSE LUIS GONZALEZ CORREA"/>
    <n v="2648"/>
    <x v="0"/>
  </r>
  <r>
    <s v="PAGO DE NOMINA OPERATIVA"/>
    <d v="2025-01-24T00:00:00"/>
    <s v="COMPROBANTE DE GASTOS"/>
    <s v="EFECTIVO"/>
    <s v="CAJA CHICA"/>
    <s v="PAGO DE NOMINA OPERATIVA"/>
    <n v="37241.68"/>
    <x v="0"/>
  </r>
  <r>
    <s v="REEMBOLSO POR PAGO A TRANSITO DE CADEREYTA POR LIBERACIÓN DE UNIDAD"/>
    <d v="2025-01-24T00:00:00"/>
    <s v="COMPROBANTE DE GASTOS"/>
    <s v="EFECTIVO"/>
    <s v="CAJA CHICA"/>
    <s v="REEMBOLSO POR PAGO A TRANSITO DE CADEREYTA POR LIBERACIÓN DE UNIDAD"/>
    <n v="2000"/>
    <x v="0"/>
  </r>
  <r>
    <s v="RECARGA DE SALDO  A TELCEL 8331210537"/>
    <d v="2025-01-24T00:00:00"/>
    <s v="COMPROBANTE DE GASTOS"/>
    <s v="EFECTIVO"/>
    <s v="CAJA CHICA"/>
    <s v="RECARGA DE SALDO  A TELCEL 8331210537"/>
    <n v="100"/>
    <x v="0"/>
  </r>
  <r>
    <s v="TAXI PARA SERVICIO CLARIOS"/>
    <d v="2025-01-25T00:00:00"/>
    <s v="COMPROBANTE DE GASTOS"/>
    <s v="EFECTIVO"/>
    <s v="CAJA CHICA"/>
    <s v="TAXI PARA SERVICIO CLARIOS"/>
    <n v="500"/>
    <x v="0"/>
  </r>
  <r>
    <s v="COMPRA DE 100 TYVEK"/>
    <d v="2025-01-25T00:00:00"/>
    <s v="COMPROBANTE DE GASTOS"/>
    <s v="EFECTIVO"/>
    <s v="CAJA CHICA"/>
    <s v="COMPRA DE 100 TYVEK"/>
    <n v="4000"/>
    <x v="0"/>
  </r>
  <r>
    <s v="PAGO A CARLOS HERNANDEZ"/>
    <d v="2025-01-25T00:00:00"/>
    <s v="COMPROBANTE DE GASTOS"/>
    <s v="EFECTIVO"/>
    <s v="CAJA CHICA"/>
    <s v="PAGO A CARLOS HERNANDEZ (NOMINA PENDIENTE DEL 12 Y 13 DE DICIEMBRE)"/>
    <n v="666"/>
    <x v="0"/>
  </r>
  <r>
    <s v="SERVICIO DE LIMPIEZA DE OFICINA"/>
    <d v="2025-01-27T00:00:00"/>
    <s v="COMPROBANTE DE GASTOS"/>
    <s v="EFECTIVO"/>
    <s v="CAJA CHICA"/>
    <s v="SERVICIO DE LIMPIEZA DE OFICINA"/>
    <n v="400"/>
    <x v="0"/>
  </r>
  <r>
    <s v="PAGO POR CALIBRACIÓN DE 2 EXPLOSIMETROS"/>
    <d v="2025-01-27T00:00:00"/>
    <s v="COMPROBANTE DE GASTOS"/>
    <s v="EFECTIVO"/>
    <s v="CAJA CHICA"/>
    <s v="PAGO POR CALIBRACIÓN DE 2 EXPLOSIMETROS"/>
    <n v="6320"/>
    <x v="0"/>
  </r>
  <r>
    <s v="REA"/>
    <d v="2025-01-27T00:00:00"/>
    <s v="COMPROBANTE DE GASTOS"/>
    <s v="EFECTIVO"/>
    <s v="CAJA CHICA"/>
    <s v="CASETA PARA RECOGER EXPLOSIMETROS (CADEREYTA)"/>
    <n v="136"/>
    <x v="0"/>
  </r>
  <r>
    <s v="EXAMEN MEDICO (SANTIAGO YEPEZ)"/>
    <d v="2025-01-27T00:00:00"/>
    <s v="COMPROBANTE DE GASTOS"/>
    <s v="EFECTIVO"/>
    <s v="CAJA CHICA"/>
    <s v="EXAMEN MEDICO (SANTIAGO YEPEZ)"/>
    <n v="80"/>
    <x v="0"/>
  </r>
  <r>
    <s v="JG FERRETERA"/>
    <d v="2025-01-28T00:00:00"/>
    <s v="COMPROBANTE DE GASTOS"/>
    <s v="EFECTIVO"/>
    <s v="CAJA CHICA"/>
    <s v="COMPRA DE DADO DE IMPACTO LARGO DE 10MM Y 3/4 Y SOCKET DE PLASTICO"/>
    <n v="198.49"/>
    <x v="0"/>
  </r>
  <r>
    <s v="SERVICIO DE LIMPIEZA DE OFICINA"/>
    <d v="2025-01-28T00:00:00"/>
    <s v="COMPROBANTE DE GASTOS"/>
    <s v="EFECTIVO"/>
    <s v="CAJA CHICA"/>
    <s v="SERVICIO DE LIMPIEZA DE OFICINA"/>
    <n v="400"/>
    <x v="0"/>
  </r>
  <r>
    <s v="RECARGA DE 2 GARRAFONES DE AGUA"/>
    <d v="2025-01-28T00:00:00"/>
    <s v="COMPROBANTE DE GASTOS"/>
    <s v="EFECTIVO"/>
    <s v="CAJA CHICA"/>
    <s v="RECARGA DE 2 GARRAFONES DE AGUA"/>
    <n v="34"/>
    <x v="0"/>
  </r>
  <r>
    <s v="BODEGA AURRERA"/>
    <d v="2025-01-28T00:00:00"/>
    <s v="COMPROBANTE DE GASTOS"/>
    <s v="EFECTIVO"/>
    <s v="CAJA CHICA"/>
    <s v="COSTAL DE CROQUETA PARA PERROS 15KG"/>
    <n v="500"/>
    <x v="0"/>
  </r>
  <r>
    <s v="RECTIFICADO DE DISCOS Y SERVICIO DE PRENSA DE VALEROS DE BEAT"/>
    <d v="2025-01-29T00:00:00"/>
    <s v="COMPROBANTE DE GASTOS"/>
    <s v="EFECTIVO"/>
    <s v="CAJA CHICA"/>
    <s v="RECTIFICADO DE DISCOS Y SERVICIO DE PRENSA DE VALEROS DE BEAT"/>
    <n v="800"/>
    <x v="0"/>
  </r>
  <r>
    <s v="SERVICIO DE LIMPIEZA DE OFICINA"/>
    <d v="2025-01-30T00:00:00"/>
    <s v="COMPROBANTE DE GASTOS"/>
    <s v="EFECTIVO"/>
    <s v="CAJA CHICA"/>
    <s v="SERVICIO DE LIMPIEZA DE OFICINA"/>
    <n v="400"/>
    <x v="0"/>
  </r>
  <r>
    <s v="SERVICIO DE VULKA PIPA 5"/>
    <d v="2025-01-30T00:00:00"/>
    <s v="COMPROBANTE DE GASTOS"/>
    <s v="EFECTIVO"/>
    <s v="CAJA CHICA"/>
    <s v="SERVICIO DE VULKA PIPA 5"/>
    <n v="380"/>
    <x v="0"/>
  </r>
  <r>
    <s v="SERVICIO DE LIMPIEZA DE OFICINA"/>
    <d v="2025-01-31T00:00:00"/>
    <s v="COMPROBANTE DE GASTOS"/>
    <s v="EFECTIVO"/>
    <s v="CAJA CHICA"/>
    <s v="SERVICIO DE LIMPIEZA DE OFICINA"/>
    <n v="400"/>
    <x v="0"/>
  </r>
  <r>
    <s v="EFECTIVO ENTREGADO AL C.P. RAFAEL DEVEZA"/>
    <d v="2025-01-31T00:00:00"/>
    <s v="COMPROBANTE DE GASTOS"/>
    <s v="EFECTIVO"/>
    <s v="CAJA CHICA"/>
    <s v="EFECTIVO ENTREGADO AL C.P. RAFAEL DEVEZA"/>
    <n v="77241"/>
    <x v="0"/>
  </r>
  <r>
    <s v="PAGO DE NOMINA OPERATIVA"/>
    <d v="2025-01-31T00:00:00"/>
    <s v="COMPROBANTE DE GASTOS"/>
    <s v="EFECTIVO"/>
    <s v="CAJA CHICA"/>
    <s v="PAGO DE NOMINA OPERATIVA"/>
    <n v="40926.754285714291"/>
    <x v="0"/>
  </r>
  <r>
    <s v="PAGO DE NOMINA ADMINISTRATIVA"/>
    <d v="2025-01-31T00:00:00"/>
    <s v="COMPROBANTE DE GASTOS"/>
    <s v="EFECTIVO"/>
    <s v="CAJA CHICA"/>
    <s v="PAGO DE NOMINA ADMINISTRATIVA"/>
    <n v="79092.223333333328"/>
    <x v="0"/>
  </r>
  <r>
    <s v="PAGO DE COMISIONES"/>
    <d v="2025-01-31T00:00:00"/>
    <s v="COMPROBANTE DE GASTOS"/>
    <s v="EFECTIVO"/>
    <s v="CAJA CHICA"/>
    <s v="LUS ALBERTO CASTILLO ZAPATA"/>
    <n v="18265.43"/>
    <x v="0"/>
  </r>
  <r>
    <s v="PAGO DE COMISIONES"/>
    <d v="2025-01-31T00:00:00"/>
    <s v="COMPROBANTE DE GASTOS"/>
    <s v="EFECTIVO"/>
    <s v="CAJA CHICA"/>
    <s v="ANA LAURA ENRIQUEZ ROMERO"/>
    <n v="70529"/>
    <x v="0"/>
  </r>
  <r>
    <s v="SERVICIO DE VULKA PIPA 5"/>
    <d v="2025-01-31T00:00:00"/>
    <s v="COMPROBANTE DE GASTOS"/>
    <s v="EFECTIVO"/>
    <s v="CAJA CHICA"/>
    <s v="SERVICIO DE VULKA PIPA 5"/>
    <n v="380"/>
    <x v="0"/>
  </r>
  <r>
    <s v="COMPRA DE 50 TYVEK"/>
    <d v="2025-01-31T00:00:00"/>
    <s v="COMPROBANTE DE GASTOS"/>
    <s v="EFECTIVO"/>
    <s v="CAJA CHICA"/>
    <s v="COMPRA DE 50 TYVEK"/>
    <n v="2000"/>
    <x v="0"/>
  </r>
  <r>
    <s v="TAXI PARA PERSONAL DE SERVICIO COCACOLA"/>
    <d v="2025-01-31T00:00:00"/>
    <s v="COMPROBANTE DE GASTOS"/>
    <s v="EFECTIVO"/>
    <s v="CAJA CHICA"/>
    <s v="TAXI PARA PERSONAL DE SERVICIO COCACOLA"/>
    <n v="50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s v="PASTELERIA LETY"/>
    <d v="2025-02-01T00:00:00"/>
    <s v="COMPROBANTE DE GASTOS"/>
    <s v="EFECTIVO"/>
    <s v="CAJA CHICA"/>
    <s v="COMPRA DE PASTEL DE CUMPLEAÑOS PARA ERIK MUNGUIA"/>
    <n v="592"/>
    <x v="0"/>
  </r>
  <r>
    <s v="OXXO"/>
    <d v="2025-02-01T00:00:00"/>
    <s v="COMPROBANTE DE GASTOS"/>
    <s v="EFECTIVO"/>
    <s v="CAJA CHICA"/>
    <s v="COMPRA DE REFRESCOS PARA CUMPLEAÑOS"/>
    <n v="110"/>
    <x v="0"/>
  </r>
  <r>
    <s v="PAGO A BENNY"/>
    <d v="2025-02-01T00:00:00"/>
    <s v="COMPROBANTE DE GASTOS"/>
    <s v="EFECTIVO"/>
    <s v="CAJA CHICA"/>
    <s v="PAGO A BENNY"/>
    <n v="25000"/>
    <x v="0"/>
  </r>
  <r>
    <s v="TAXI PARA PERSONAL DE SERVICIO CLARIOS DEL DOMINGO Y LUNES"/>
    <d v="2025-02-01T00:00:00"/>
    <s v="COMPROBANTE DE GASTOS"/>
    <s v="EFECTIVO"/>
    <s v="CAJA CHICA"/>
    <s v="TAXI PARA PERSONAL DE SERVICIO CLARIOS DEL DOMINGO Y LUNES"/>
    <n v="900"/>
    <x v="0"/>
  </r>
  <r>
    <s v="RECARGA DE 3 GARRAFONES DE AGUA"/>
    <d v="2025-02-01T00:00:00"/>
    <s v="COMPROBANTE DE GASTOS"/>
    <s v="EFECTIVO"/>
    <s v="CAJA CHICA"/>
    <s v="RECARGA DE 3 GARRAFONES DE AGUA"/>
    <n v="51"/>
    <x v="0"/>
  </r>
  <r>
    <s v="SERVICIO DE LIMPIEZA DE OFICINA"/>
    <d v="2025-02-04T00:00:00"/>
    <s v="COMPROBANTE DE GASTOS"/>
    <s v="EFECTIVO"/>
    <s v="CAJA CHICA"/>
    <s v="SERVICIO DE LIMPIEZA DE OFICINA"/>
    <n v="400"/>
    <x v="0"/>
  </r>
  <r>
    <s v="TAXI PARA PERSONAL DE SERVICIO NGK"/>
    <d v="2025-02-04T00:00:00"/>
    <s v="COMPROBANTE DE GASTOS"/>
    <s v="EFECTIVO"/>
    <s v="CAJA CHICA"/>
    <s v="TAXI PARA PERSONAL DE SERVICIO NGK"/>
    <n v="200"/>
    <x v="0"/>
  </r>
  <r>
    <s v="TAXI PARA PERSONAL DE GRAFTECH"/>
    <d v="2025-02-04T00:00:00"/>
    <s v="COMPROBANTE DE GASTOS"/>
    <s v="EFECTIVO"/>
    <s v="CAJA CHICA"/>
    <s v="TAXI PARA PERSONAL DE GRAFTECH PEDRO MALDONADO"/>
    <n v="426"/>
    <x v="0"/>
  </r>
  <r>
    <s v="SERVICIO DE LIMPIEZA DE OFICINA"/>
    <d v="2025-02-06T00:00:00"/>
    <s v="COMPROBANTE DE GASTOS"/>
    <s v="EFECTIVO"/>
    <s v="CAJA CHICA"/>
    <s v="SERVICIO DE LIMPIEZA DE OFICINA"/>
    <n v="400"/>
    <x v="0"/>
  </r>
  <r>
    <s v="VULKANIZADORA LOS MISMOS"/>
    <d v="2025-02-06T00:00:00"/>
    <s v="COMPROBANTE DE GASTOS"/>
    <s v="EFECTIVO"/>
    <s v="CAJA CHICA"/>
    <s v="SERVICIO DE VULKA PIPA 3"/>
    <n v="460"/>
    <x v="0"/>
  </r>
  <r>
    <s v="SERVICIO DE LIMPIEZA DE OFICINA"/>
    <d v="2025-02-07T00:00:00"/>
    <s v="COMPROBANTE DE GASTOS"/>
    <s v="EFECTIVO"/>
    <s v="CAJA CHICA"/>
    <s v="SERVICIO DE LIMPIEZA DE OFICINA"/>
    <n v="400"/>
    <x v="0"/>
  </r>
  <r>
    <s v="PAGO DE NOMINA OPERATIVA"/>
    <d v="2025-02-07T00:00:00"/>
    <s v="COMPROBANTE DE GASTOS"/>
    <s v="EFECTIVO"/>
    <s v="CAJA CHICA"/>
    <s v="PAGO DE NOMINA OPERATIVA"/>
    <n v="44253.88"/>
    <x v="0"/>
  </r>
  <r>
    <s v="COMPRA DE 50 TYVEK"/>
    <d v="2025-02-07T00:00:00"/>
    <s v="COMPROBANTE DE GASTOS"/>
    <s v="EFECTIVO"/>
    <s v="CAJA CHICA"/>
    <s v="COMPRA DE 50 TYVEK"/>
    <n v="2000"/>
    <x v="0"/>
  </r>
  <r>
    <s v="CARGA DE GAS LP"/>
    <d v="2025-02-07T00:00:00"/>
    <s v="COMPROBANTE DE GASTOS"/>
    <s v="EFECTIVO"/>
    <s v="CAJA CHICA"/>
    <s v="CARGA DE GAS PARA TRAILAS DE PATIO"/>
    <n v="540"/>
    <x v="0"/>
  </r>
  <r>
    <s v="SERVICIO DE VULKA MOVIL"/>
    <d v="2025-02-07T00:00:00"/>
    <s v="COMPROBANTE DE GASTOS"/>
    <s v="EFECTIVO"/>
    <s v="CAJA CHICA"/>
    <s v="SERVICIO DE VULKA MOVIL PIPA 3"/>
    <n v="350"/>
    <x v="0"/>
  </r>
  <r>
    <s v="DEPOSITO A CUENTA BBVA BANCOMER DE ALBERTO ZAMUDIO CELIS"/>
    <d v="2025-02-07T00:00:00"/>
    <s v="COMPROBANTE DE GASTOS"/>
    <s v="EFECTIVO"/>
    <s v="CAJA CHICA"/>
    <s v="DEPOSITO A CUENTA BBVA BANCOMER DE ALBERTO ZAMUDIO CELIS"/>
    <n v="899"/>
    <x v="0"/>
  </r>
  <r>
    <s v="COMPRA DE 10M3 DE AGUA PARA SERVICIO RYDER"/>
    <d v="2025-02-08T00:00:00"/>
    <s v="COMPROBANTE DE GASTOS"/>
    <s v="EFECTIVO"/>
    <s v="CAJA CHICA"/>
    <s v="COMPRA DE 10M3 DE AGUA PARA SERVICIO RYDER"/>
    <n v="500"/>
    <x v="0"/>
  </r>
  <r>
    <s v="SERVICIO DE LIMPIEZA DE OFICINA"/>
    <d v="2025-02-10T00:00:00"/>
    <s v="COMPROBANTE DE GASTOS"/>
    <s v="EFECTIVO"/>
    <s v="CAJA CHICA"/>
    <s v="SERVICIO DE LIMPIEZA DE OFICINA"/>
    <n v="400"/>
    <x v="0"/>
  </r>
  <r>
    <s v="PAGO A TRANSITO DE APODACA PARA LIBERACIÓN DE GUZZLER 11"/>
    <d v="2025-02-11T00:00:00"/>
    <s v="COMPROBANTE DE GASTOS"/>
    <s v="EFECTIVO"/>
    <s v="CAJA CHICA"/>
    <s v="PAGO A TRANSITO DE APODACA PARA LIBERACIÓN DE GUZZLER 11"/>
    <n v="1000"/>
    <x v="0"/>
  </r>
  <r>
    <s v="SERVICIO DE LIMPIEZA DE OFICINA"/>
    <d v="2025-02-11T00:00:00"/>
    <s v="COMPROBANTE DE GASTOS"/>
    <s v="EFECTIVO"/>
    <s v="CAJA CHICA"/>
    <s v="SERVICIO DE LIMPIEZA DE OFICINA"/>
    <n v="400"/>
    <x v="0"/>
  </r>
  <r>
    <s v="CENA Y TAXI PARA PERSONAL DE SERVICIO HOTEL FASTOS"/>
    <d v="2025-02-11T00:00:00"/>
    <s v="COMPROBANTE DE GASTOS"/>
    <s v="EFECTIVO"/>
    <s v="CAJA CHICA"/>
    <s v="CENA Y TAXI PARA PERSONAL DE SERVICIO HOTEL FASTOS"/>
    <n v="800"/>
    <x v="0"/>
  </r>
  <r>
    <s v="SUTORSA"/>
    <d v="2025-02-11T00:00:00"/>
    <s v="COMPROBANTE DE GASTOS"/>
    <s v="EFECTIVO"/>
    <s v="CAJA CHICA"/>
    <s v="COMPRA DE TORNILLERIA PARA HIDRO 1"/>
    <n v="116"/>
    <x v="0"/>
  </r>
  <r>
    <s v="REVISION DE PIPA 5"/>
    <d v="2025-02-11T00:00:00"/>
    <s v="COMPROBANTE DE GASTOS"/>
    <s v="EFECTIVO"/>
    <s v="CAJA CHICA"/>
    <s v="REVISION DE PIPA 5 PEDAL ATASCADO"/>
    <n v="200"/>
    <x v="0"/>
  </r>
  <r>
    <s v="RECARGA DE 6 GARRAFONES DE AGUA"/>
    <d v="2025-02-11T00:00:00"/>
    <s v="COMPROBANTE DE GASTOS"/>
    <s v="EFECTIVO"/>
    <s v="CAJA CHICA"/>
    <s v="RECARGA DE 6 GARRAFONES DE AGUA"/>
    <n v="102"/>
    <x v="0"/>
  </r>
  <r>
    <s v="PAGO POR RENTA DE DEPARTAMENTO"/>
    <d v="2025-02-11T00:00:00"/>
    <s v="COMPROBANTE DE GASTOS"/>
    <s v="EFECTIVO"/>
    <s v="CAJA CHICA"/>
    <s v="PAGO POR RENTA DE DEPARTAMENTO"/>
    <n v="7500"/>
    <x v="0"/>
  </r>
  <r>
    <s v="PAGO DE FINIQUITO DE SAUL CORTEZ LANDA"/>
    <d v="2025-02-12T00:00:00"/>
    <s v="COMPROBANTE DE GASTOS"/>
    <s v="EFECTIVO"/>
    <s v="CAJA CHICA"/>
    <s v="PAGO DE FINIQUITO DE SAUL CORTEZ LANDA"/>
    <n v="1458.8"/>
    <x v="0"/>
  </r>
  <r>
    <s v="CENA Y TAXI PARA PERSONAL DE SERVICIO HOTEL FASTOS"/>
    <d v="2025-02-12T00:00:00"/>
    <s v="COMPROBANTE DE GASTOS"/>
    <s v="EFECTIVO"/>
    <s v="CAJA CHICA"/>
    <s v="CENA Y TAXI PARA PERSONAL DE SERVICIO HOTEL FASTOS (JESUS LEAL)"/>
    <n v="400"/>
    <x v="0"/>
  </r>
  <r>
    <s v="SERVICIO DE LIMPIEZA DE OFICINA"/>
    <d v="2025-02-13T00:00:00"/>
    <s v="COMPROBANTE DE GASTOS"/>
    <s v="EFECTIVO"/>
    <s v="CAJA CHICA"/>
    <s v="SERVICIO DE LIMPIEZA DE OFICINA"/>
    <n v="400"/>
    <x v="0"/>
  </r>
  <r>
    <s v="XTREME CAR WASH"/>
    <d v="2025-02-13T00:00:00"/>
    <s v="COMPROBANTE DE GASTOS"/>
    <s v="EFECTIVO"/>
    <s v="CAJA CHICA"/>
    <s v="HILUX DE VENTAS"/>
    <n v="190"/>
    <x v="0"/>
  </r>
  <r>
    <s v="CENA Y TAXI PARA PERSONAL DE SERVICIO HOTEL FASTOS"/>
    <d v="2025-02-13T00:00:00"/>
    <s v="COMPROBANTE DE GASTOS"/>
    <s v="EFECTIVO"/>
    <s v="CAJA CHICA"/>
    <s v="CENA Y TAXI PARA PERSONAL DE SERVICIO HOTEL FASTOS (ROBERTO DEL ROSAL)"/>
    <n v="300"/>
    <x v="0"/>
  </r>
  <r>
    <s v="SERVICIO DE LIMPIEZA DE OFICINA"/>
    <d v="2025-02-14T00:00:00"/>
    <s v="COMPROBANTE DE GASTOS"/>
    <s v="EFECTIVO"/>
    <s v="CAJA CHICA"/>
    <s v="SERVICIO DE LIMPIEZA DE OFICINA"/>
    <n v="400"/>
    <x v="0"/>
  </r>
  <r>
    <s v="PAGO DE NOMINA OPERATIVA"/>
    <d v="2025-02-14T00:00:00"/>
    <s v="COMPROBANTE DE GASTOS"/>
    <s v="EFECTIVO"/>
    <s v="CAJA CHICA"/>
    <s v="PAGO DE NOMINA OPERATIVA"/>
    <n v="44542.408571428576"/>
    <x v="0"/>
  </r>
  <r>
    <s v="PAGO DE NOMINA ADMINISTRATIVA"/>
    <d v="2025-02-14T00:00:00"/>
    <s v="COMPROBANTE DE GASTOS"/>
    <s v="EFECTIVO"/>
    <s v="CAJA CHICA"/>
    <s v="PAGO DE NOMINA ADMINISTRATIVA"/>
    <n v="61084.880000000012"/>
    <x v="0"/>
  </r>
  <r>
    <s v="DEPOSITO A CUENTA BBVA BANCOMER DE ALBERTO ZAMUDIO CELIS"/>
    <d v="2025-02-14T00:00:00"/>
    <s v="COMPROBANTE DE GASTOS"/>
    <s v="EFECTIVO"/>
    <s v="CAJA CHICA"/>
    <s v="ALBERTO ZAMUDIO CELIS"/>
    <n v="899"/>
    <x v="0"/>
  </r>
  <r>
    <s v="DEPOSITO A CUENTA BBVA BANCOMER DE GUADALUPE CRUZ USCANGA"/>
    <d v="2025-02-14T00:00:00"/>
    <s v="COMPROBANTE DE GASTOS"/>
    <s v="EFECTIVO"/>
    <s v="CAJA CHICA"/>
    <s v="GUADALUPE GRUZ USCANGA"/>
    <n v="906"/>
    <x v="0"/>
  </r>
  <r>
    <s v="TRANSITO DE GUADALUPE"/>
    <d v="2025-02-14T00:00:00"/>
    <s v="COMPROBANTE DE GASTOS"/>
    <s v="EFECTIVO"/>
    <s v="CAJA CHICA"/>
    <s v="TRANSITO DE GUADALUPE"/>
    <n v="1800"/>
    <x v="0"/>
  </r>
  <r>
    <s v="TRANSITO DE SAN NICOLAS"/>
    <d v="2025-02-14T00:00:00"/>
    <s v="COMPROBANTE DE GASTOS"/>
    <s v="EFECTIVO"/>
    <s v="CAJA CHICA"/>
    <s v="TRANSITO DE SAN NICOLAS"/>
    <n v="2800"/>
    <x v="0"/>
  </r>
  <r>
    <s v="TRANSITO DE SANTA CATARINA"/>
    <d v="2025-02-14T00:00:00"/>
    <s v="COMPROBANTE DE GASTOS"/>
    <s v="EFECTIVO"/>
    <s v="CAJA CHICA"/>
    <s v="TRANSITO DE SANTA CATARINA"/>
    <n v="2000"/>
    <x v="0"/>
  </r>
  <r>
    <s v="TRANSITO DE MONTERREY"/>
    <d v="2025-02-14T00:00:00"/>
    <s v="COMPROBANTE DE GASTOS"/>
    <s v="EFECTIVO"/>
    <s v="CAJA CHICA"/>
    <s v="TRANSITO DE MONTERREY"/>
    <n v="5000"/>
    <x v="0"/>
  </r>
  <r>
    <s v="TRANSITO DE PESQUERIA"/>
    <d v="2025-02-14T00:00:00"/>
    <s v="COMPROBANTE DE GASTOS"/>
    <s v="EFECTIVO"/>
    <s v="CAJA CHICA"/>
    <s v="TRANSITO DE PESQUERIA"/>
    <n v="2000"/>
    <x v="0"/>
  </r>
  <r>
    <s v="TRANSITO DE CIENEGA DE FLORES"/>
    <d v="2025-02-14T00:00:00"/>
    <s v="COMPROBANTE DE GASTOS"/>
    <s v="EFECTIVO"/>
    <s v="CAJA CHICA"/>
    <s v="TRANSITO DE CIENEGA DE FLORES"/>
    <n v="2000"/>
    <x v="0"/>
  </r>
  <r>
    <s v="COMPRA DE TYVEK"/>
    <d v="2025-02-14T00:00:00"/>
    <s v="COMPROBANTE DE GASTOS"/>
    <s v="EFECTIVO"/>
    <s v="CAJA CHICA"/>
    <s v="COMPRA DE TYVEK"/>
    <n v="2000"/>
    <x v="0"/>
  </r>
  <r>
    <s v="COMPRA DE CROQUETAS"/>
    <d v="2025-02-15T00:00:00"/>
    <s v="COMPROBANTE DE GASTOS"/>
    <s v="EFECTIVO"/>
    <s v="CAJA CHICA"/>
    <s v="COMPRA DE CROQUETAS"/>
    <n v="800"/>
    <x v="0"/>
  </r>
  <r>
    <s v="RECOLECCIÓN DE LLANTAS DE DESECHO"/>
    <d v="2025-02-15T00:00:00"/>
    <s v="COMPROBANTE DE GASTOS"/>
    <s v="EFECTIVO"/>
    <s v="CAJA CHICA"/>
    <s v="RECOLECCIÓN DE LLANTAS DE DESECHO"/>
    <n v="960"/>
    <x v="0"/>
  </r>
  <r>
    <s v="PAGO POR DIFERENCIA DE NOMINA (BONO) A LUIS ALFREDO PALACIOS USCANGA"/>
    <d v="2025-02-15T00:00:00"/>
    <s v="COMPROBANTE DE GASTOS"/>
    <s v="EFECTIVO"/>
    <s v="CAJA CHICA"/>
    <s v="PAGO POR DIFERENCIA DE NOMINA (BONO) A LUIS ALFREDO PALACIOS USCANGA"/>
    <n v="1000"/>
    <x v="0"/>
  </r>
  <r>
    <s v="HONORARIOS DE LIC. GERARDO LEIJA"/>
    <d v="2025-02-17T00:00:00"/>
    <s v="COMPROBANTE DE GASTOS"/>
    <s v="EFECTIVO"/>
    <s v="CAJA CHICA"/>
    <s v="HONORARIOS DE LIC. GERARDO LEIJA"/>
    <n v="5229.6400000000003"/>
    <x v="0"/>
  </r>
  <r>
    <s v="SERVICIO DE LIMPIEZA DE OFICINA"/>
    <d v="2025-02-17T00:00:00"/>
    <s v="COMPROBANTE DE GASTOS"/>
    <s v="EFECTIVO"/>
    <s v="CAJA CHICA"/>
    <s v="SERVICIO DE LIMPIEZA DE OFICINA"/>
    <n v="400"/>
    <x v="0"/>
  </r>
  <r>
    <s v="PAGO DE RECIBO DE AGUA Y DRENAJE"/>
    <d v="2025-02-17T00:00:00"/>
    <s v="COMPROBANTE DE GASTOS"/>
    <s v="EFECTIVO"/>
    <s v="CAJA CHICA"/>
    <s v="PAGO DE RECIBO DE AGUA Y DRENAJE"/>
    <n v="6189"/>
    <x v="0"/>
  </r>
  <r>
    <s v="SERVICIO DE LIMPIEZA DE OFICINA"/>
    <d v="2025-02-18T00:00:00"/>
    <s v="COMPROBANTE DE GASTOS"/>
    <s v="EFECTIVO"/>
    <s v="CAJA CHICA"/>
    <s v="SERVICIO DE LIMPIEZA DE OFICINA"/>
    <n v="400"/>
    <x v="0"/>
  </r>
  <r>
    <s v="SERVICIO DE VULKA MOVIL"/>
    <d v="2025-02-18T00:00:00"/>
    <s v="COMPROBANTE DE GASTOS"/>
    <s v="EFECTIVO"/>
    <s v="CAJA CHICA"/>
    <s v="SERVICIO DE VULKA PIPA 6"/>
    <n v="350"/>
    <x v="0"/>
  </r>
  <r>
    <s v="COMPRA DE 5 FULL FACE PARA CLARIOS"/>
    <d v="2025-02-19T00:00:00"/>
    <s v="COMPROBANTE DE GASTOS"/>
    <s v="EFECTIVO"/>
    <s v="CAJA CHICA"/>
    <s v="COMPRA DE 5 FULL FACE PARA CLARIOS"/>
    <n v="2136"/>
    <x v="0"/>
  </r>
  <r>
    <s v="RECARGA DE GARRAFONES"/>
    <d v="2025-02-19T00:00:00"/>
    <s v="COMPROBANTE DE GASTOS"/>
    <s v="EFECTIVO"/>
    <s v="CAJA CHICA"/>
    <s v="RECARGA DE GARRAFONES"/>
    <n v="85"/>
    <x v="0"/>
  </r>
  <r>
    <s v="SERVICIO DE LIMPIEZA DE OFICINA"/>
    <d v="2025-02-20T00:00:00"/>
    <s v="COMPROBANTE DE GASTOS"/>
    <s v="EFECTIVO"/>
    <s v="CAJA CHICA"/>
    <s v="SERVICIO DE LIMPIEZA DE OFICINA"/>
    <n v="400"/>
    <x v="0"/>
  </r>
  <r>
    <s v="ARRASTRE DE PIPA PARA NO OBSTRUIR VIALIDAD"/>
    <d v="2025-02-20T00:00:00"/>
    <s v="COMPROBANTE DE GASTOS"/>
    <s v="EFECTIVO"/>
    <s v="CAJA CHICA"/>
    <s v="ARRASTRE DE PIPA PARA NO OBSTRUIR VIALIDAD"/>
    <n v="250"/>
    <x v="0"/>
  </r>
  <r>
    <s v="SERVICIO DE LIMPIEZA DE OFICINA"/>
    <d v="2025-02-21T00:00:00"/>
    <s v="COMPROBANTE DE GASTOS"/>
    <s v="EFECTIVO"/>
    <s v="CAJA CHICA"/>
    <s v="SERVICIO DE LIMPIEZA DE OFICINA"/>
    <n v="400"/>
    <x v="0"/>
  </r>
  <r>
    <s v="REPOSICION DE CHIPS TELCEL"/>
    <d v="2025-02-21T00:00:00"/>
    <s v="COMPROBANTE DE GASTOS"/>
    <s v="EFECTIVO"/>
    <s v="CAJA CHICA"/>
    <s v="REPOSICION DE CHIPS TELCEL"/>
    <n v="174"/>
    <x v="0"/>
  </r>
  <r>
    <s v="SERVICIO DE VULKA MOVIL"/>
    <d v="2025-02-21T00:00:00"/>
    <s v="COMPROBANTE DE GASTOS"/>
    <s v="EFECTIVO"/>
    <s v="CAJA CHICA"/>
    <s v="SERVICIO DE VULKA MOVIL PIPA 5"/>
    <n v="350"/>
    <x v="0"/>
  </r>
  <r>
    <s v="PAGO DE NOMINA OPERATIVA"/>
    <d v="2025-02-21T00:00:00"/>
    <s v="COMPROBANTE DE GASTOS"/>
    <s v="EFECTIVO"/>
    <s v="CAJA CHICA"/>
    <s v="PAGO DE NOMINA OPERATIVA"/>
    <n v="46610.95"/>
    <x v="0"/>
  </r>
  <r>
    <s v="DEPOSITO A ALBERTO ZAMUDIO CELIS"/>
    <d v="2025-02-21T00:00:00"/>
    <s v="COMPROBANTE DE GASTOS"/>
    <s v="EFECTIVO"/>
    <s v="CAJA CHICA"/>
    <s v="DEPOSITO A ALBERTO ZAMUDIO CELIS"/>
    <n v="899"/>
    <x v="0"/>
  </r>
  <r>
    <s v="COMPRA DE 100 TYVEK"/>
    <d v="2025-02-21T00:00:00"/>
    <s v="COMPROBANTE DE GASTOS"/>
    <s v="EFECTIVO"/>
    <s v="CAJA CHICA"/>
    <s v="COMPRA DE 100 TYVEK"/>
    <n v="4000"/>
    <x v="0"/>
  </r>
  <r>
    <s v="TAXI PARA SERVICIO CLARIOS DOMINGO Y LUNES"/>
    <d v="2025-02-21T00:00:00"/>
    <s v="COMPROBANTE DE GASTOS"/>
    <s v="EFECTIVO"/>
    <s v="CAJA CHICA"/>
    <s v="TAXI PARA SERVICIO CLARIOS DOMINGO Y LUNES"/>
    <n v="750"/>
    <x v="0"/>
  </r>
  <r>
    <s v="SERVICIO DE LIMPIEZA DE OFICINA"/>
    <d v="2025-02-24T00:00:00"/>
    <s v="COMPROBANTE DE GASTOS"/>
    <s v="EFECTIVO"/>
    <s v="CAJA CHICA"/>
    <s v="SERVICIO DE LIMPIEZA DE OFICINA"/>
    <n v="400"/>
    <x v="0"/>
  </r>
  <r>
    <s v="EFECTIVO ENTREGADO A C.P. RAFAEL DEVEZA"/>
    <d v="2025-02-25T00:00:00"/>
    <s v="COMPROBANTE DE GASTOS"/>
    <s v="EFECTIVO"/>
    <s v="CAJA CHICA"/>
    <s v="EFECTIVO ENTREGADO A C.P. RAFAEL DEVEZA"/>
    <n v="50000"/>
    <x v="0"/>
  </r>
  <r>
    <s v="SERVICIO DE LIMPIEZA DE OFICINA"/>
    <d v="2025-02-25T00:00:00"/>
    <s v="COMPROBANTE DE GASTOS"/>
    <s v="EFECTIVO"/>
    <s v="CAJA CHICA"/>
    <s v="SERVICIO DE LIMPIEZA DE OFICINA"/>
    <n v="400"/>
    <x v="0"/>
  </r>
  <r>
    <s v="RECARGA DE GARRAFONES"/>
    <d v="2025-02-25T00:00:00"/>
    <s v="COMPROBANTE DE GASTOS"/>
    <s v="EFECTIVO"/>
    <s v="CAJA CHICA"/>
    <s v="RECARGA DE GARRAFONES"/>
    <n v="119"/>
    <x v="0"/>
  </r>
  <r>
    <s v="SERVICIO DE VULKA MOVIL"/>
    <d v="2025-02-25T00:00:00"/>
    <s v="COMPROBANTE DE GASTOS"/>
    <s v="EFECTIVO"/>
    <s v="CAJA CHICA"/>
    <s v="SERVICIO DE VULKA MOVIL PIPA 5"/>
    <n v="350"/>
    <x v="0"/>
  </r>
  <r>
    <s v="COMPRA DE COLCHON PARA LUIS PALACIOS"/>
    <d v="2025-02-26T00:00:00"/>
    <s v="COMPROBANTE DE GASTOS"/>
    <s v="EFECTIVO"/>
    <s v="CAJA CHICA"/>
    <s v="COMPRA DE COLCHON PARA LUIS PALACIOS"/>
    <n v="1500"/>
    <x v="0"/>
  </r>
  <r>
    <s v="CENA PARA PERSONAL DE SERVICIO DE RIEGO DE TEC MTY"/>
    <d v="2025-02-26T00:00:00"/>
    <s v="COMPROBANTE DE GASTOS"/>
    <s v="EFECTIVO"/>
    <s v="CAJA CHICA"/>
    <s v="CENA PARA PERSONAL DE SERVICIO DE RIEGO DE TEC MTY"/>
    <n v="200"/>
    <x v="0"/>
  </r>
  <r>
    <s v="TAXI PARA SERVICIO CLARIOS"/>
    <d v="2025-02-27T00:00:00"/>
    <s v="COMPROBANTE DE GASTOS"/>
    <s v="EFECTIVO"/>
    <s v="CAJA CHICA"/>
    <s v="TAXI PARA SERVICIO CLARIOS"/>
    <n v="200"/>
    <x v="0"/>
  </r>
  <r>
    <s v="SERVICIO DE LIMPIEZA DE OFICINA"/>
    <d v="2025-02-27T00:00:00"/>
    <s v="COMPROBANTE DE GASTOS"/>
    <s v="EFECTIVO"/>
    <s v="CAJA CHICA"/>
    <s v="SERVICIO DE LIMPIEZA DE OFICINA"/>
    <n v="400"/>
    <x v="0"/>
  </r>
  <r>
    <s v="PAGO DE RECIBO TELMEX"/>
    <d v="2025-02-27T00:00:00"/>
    <s v="COMPROBANTE DE GASTOS"/>
    <s v="EFECTIVO"/>
    <s v="CAJA CHICA"/>
    <s v="PAGO DE RECIBO TELMEX"/>
    <n v="399"/>
    <x v="0"/>
  </r>
  <r>
    <s v="EXAMEN MEDICO PARA LUIS PALACIOS PARA ACCESO A TOPOCHICO"/>
    <d v="2025-02-28T00:00:00"/>
    <s v="COMPROBANTE DE GASTOS"/>
    <s v="EFECTIVO"/>
    <s v="CAJA CHICA"/>
    <s v="EXAMEN MEDICO PARA LUIS PALACIOS PARA ACCESO A TOPOCHICO"/>
    <n v="185"/>
    <x v="0"/>
  </r>
  <r>
    <s v="SERVICIO DE LIMPIEZA DE OFICINA"/>
    <d v="2025-02-28T00:00:00"/>
    <s v="COMPROBANTE DE GASTOS"/>
    <s v="EFECTIVO"/>
    <s v="CAJA CHICA"/>
    <s v="SERVICIO DE LIMPIEZA DE OFICINA"/>
    <n v="400"/>
    <x v="0"/>
  </r>
  <r>
    <s v="PAGO DE NOMINA OPERATIVA"/>
    <d v="2025-02-28T00:00:00"/>
    <s v="COMPROBANTE DE GASTOS"/>
    <s v="EFECTIVO"/>
    <s v="CAJA CHICA"/>
    <s v="PAGO DE NOMINA OPERATIVA"/>
    <n v="48407.95"/>
    <x v="0"/>
  </r>
  <r>
    <s v="PAGO DE NOMINA ADMINISTRATIVA"/>
    <d v="2025-02-28T00:00:00"/>
    <s v="COMPROBANTE DE GASTOS"/>
    <s v="EFECTIVO"/>
    <s v="CAJA CHICA"/>
    <s v="PAGO DE NOMINA ADMINISTRATIVA"/>
    <n v="63144.439999999995"/>
    <x v="0"/>
  </r>
  <r>
    <s v="PAGO DE COMISIONES DE VENTAS LUIS ALBERTO CASTILLO"/>
    <d v="2025-02-28T00:00:00"/>
    <s v="COMPROBANTE DE GASTOS"/>
    <s v="EFECTIVO"/>
    <s v="CAJA CHICA"/>
    <s v="PAGO DE COMISIONES DE VENTAS LUIS ALBERTO CASTILLO"/>
    <n v="14422.858689103448"/>
    <x v="0"/>
  </r>
  <r>
    <s v="PAGO DE COMISIONES DE VENTAS LAURA ENRIQUEZ"/>
    <d v="2025-02-28T00:00:00"/>
    <s v="COMPROBANTE DE GASTOS"/>
    <s v="EFECTIVO"/>
    <s v="CAJA CHICA"/>
    <s v="PAGO DE COMISIONES DE VENTAS LAURA ENRIQUEZ"/>
    <n v="54676.983141517238"/>
    <x v="0"/>
  </r>
  <r>
    <s v="COMIDA Y TAXI PARA PERSONAL DE SERVICIO CLARIOS"/>
    <d v="2025-02-28T00:00:00"/>
    <s v="COMPROBANTE DE GASTOS"/>
    <s v="EFECTIVO"/>
    <s v="CAJA CHICA"/>
    <s v="COMIDA Y TAXI PARA PERSONAL DE SERVICIO CLARIOS"/>
    <n v="900"/>
    <x v="0"/>
  </r>
  <r>
    <s v="REA"/>
    <d v="2025-02-28T00:00:00"/>
    <s v="COMPROBANTE DE GASTOS"/>
    <s v="EFECTIVO"/>
    <s v="CAJA CHICA"/>
    <s v="CASETA PARA LLEVAR HERRAMIENTA A CLARIOS"/>
    <n v="76"/>
    <x v="0"/>
  </r>
  <r>
    <s v="DEPOSITO A ALBERTO ZAMUDIO CELIS"/>
    <d v="2025-02-28T00:00:00"/>
    <s v="COMPROBANTE DE GASTOS"/>
    <s v="EFECTIVO"/>
    <s v="CAJA CHICA"/>
    <s v="DEPOSITO A ALBERTO ZAMUDIO CELIS"/>
    <n v="899"/>
    <x v="0"/>
  </r>
  <r>
    <s v="DEPOSITO A GUADALUPE CRUZ USCANGA"/>
    <d v="2025-02-28T00:00:00"/>
    <s v="COMPROBANTE DE GASTOS"/>
    <s v="EFECTIVO"/>
    <s v="CAJA CHICA"/>
    <s v="DEPOSITO A GUADALUPE CRUZ USCANGA"/>
    <n v="1276"/>
    <x v="0"/>
  </r>
  <r>
    <s v="COMPRA DE 50 TYVEK"/>
    <d v="2025-02-28T00:00:00"/>
    <s v="COMPROBANTE DE GASTOS"/>
    <s v="EFECTIVO"/>
    <s v="CAJA CHICA"/>
    <s v="COMPRA DE 50 TYVEK"/>
    <n v="2000"/>
    <x v="0"/>
  </r>
  <r>
    <s v="PAGO DE RECIBO DE AGUA Y DRENAJE DEL DEPARTAMENTO"/>
    <d v="2025-02-28T00:00:00"/>
    <s v="COMPROBANTE DE GASTOS"/>
    <s v="EFECTIVO"/>
    <s v="CAJA CHICA"/>
    <s v="PAGO DE RECIBO DE AGUA Y DRENAJE DEL DEPARTAMENTO"/>
    <n v="535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d v="2025-03-03T00:00:00"/>
    <s v="COMPROBANTE DE GASTOS"/>
    <s v="EFECTIVO"/>
    <s v="CAJA CHICA"/>
    <s v="SERVICIO DE LIMPIEZA DE OFICINA"/>
    <n v="400"/>
    <x v="0"/>
  </r>
  <r>
    <x v="1"/>
    <d v="2025-03-03T00:00:00"/>
    <s v="COMPROBANTE DE GASTOS"/>
    <s v="EFECTIVO"/>
    <s v="CAJA CHICA"/>
    <s v="TAXI PARA PERSONAL DE SERVICIO CLARIOS DEL DOMINGO Y LUNES ROBERTO DEL ROSAL Y JESUS LEAL"/>
    <n v="300"/>
    <x v="0"/>
  </r>
  <r>
    <x v="2"/>
    <d v="2025-03-03T00:00:00"/>
    <s v="COMPROBANTE DE GASTOS"/>
    <s v="EFECTIVO"/>
    <s v="CAJA CHICA"/>
    <s v="SERVICIO DE LIMPIEZA DE OFICINA"/>
    <n v="939.8"/>
    <x v="0"/>
  </r>
  <r>
    <x v="0"/>
    <d v="2025-03-04T00:00:00"/>
    <s v="COMPROBANTE DE GASTOS"/>
    <s v="EFECTIVO"/>
    <s v="CAJA CHICA"/>
    <s v="SERVICIO DE LIMPIEZA DE OFICINA"/>
    <n v="400"/>
    <x v="0"/>
  </r>
  <r>
    <x v="3"/>
    <d v="2025-03-04T00:00:00"/>
    <s v="COMPROBANTE DE GASTOS"/>
    <s v="EFECTIVO"/>
    <s v="CAJA CHICA"/>
    <s v="RECARGA DE GARRAFONES"/>
    <n v="151"/>
    <x v="0"/>
  </r>
  <r>
    <x v="4"/>
    <d v="2025-03-04T00:00:00"/>
    <s v="COMPROBANTE DE GASTOS"/>
    <s v="EFECTIVO"/>
    <s v="CAJA CHICA"/>
    <s v="PAGO DE CONVENIO TRANSITO DE CADEREYTA"/>
    <n v="2000"/>
    <x v="0"/>
  </r>
  <r>
    <x v="5"/>
    <d v="2025-03-04T00:00:00"/>
    <s v="COMPROBANTE DE GASTOS"/>
    <s v="EFECTIVO"/>
    <s v="CAJA CHICA"/>
    <s v="COMPRA DE CUBREBOCAS"/>
    <n v="450"/>
    <x v="0"/>
  </r>
  <r>
    <x v="6"/>
    <d v="2025-03-04T00:00:00"/>
    <s v="COMPROBANTE DE GASTOS"/>
    <s v="EFECTIVO"/>
    <s v="CAJA CHICA"/>
    <s v="RECTIFICADO DE DISCOS DE NISSAN NP300"/>
    <n v="300"/>
    <x v="0"/>
  </r>
  <r>
    <x v="0"/>
    <d v="2025-03-06T00:00:00"/>
    <s v="COMPROBANTE DE GASTOS"/>
    <s v="EFECTIVO"/>
    <s v="CAJA CHICA"/>
    <s v="SERVICIO DE LIMPIEZA DE OFICINA"/>
    <n v="400"/>
    <x v="0"/>
  </r>
  <r>
    <x v="7"/>
    <d v="2025-03-06T00:00:00"/>
    <s v="COMPROBANTE DE GASTOS"/>
    <s v="EFECTIVO"/>
    <s v="CAJA CHICA"/>
    <s v="IMPRESIÓN DE CSF CON CARGO A VICTOR CARDENAS AGUILAR"/>
    <n v="100"/>
    <x v="0"/>
  </r>
  <r>
    <x v="0"/>
    <d v="2025-03-07T00:00:00"/>
    <s v="COMPROBANTE DE GASTOS"/>
    <s v="EFECTIVO"/>
    <s v="CAJA CHICA"/>
    <s v="SERVICIO DE LIMPIEZA DE OFICINA"/>
    <n v="400"/>
    <x v="0"/>
  </r>
  <r>
    <x v="8"/>
    <d v="2025-03-07T00:00:00"/>
    <s v="COMPROBANTE DE GASTOS"/>
    <s v="EFECTIVO"/>
    <s v="CAJA CHICA"/>
    <s v="CENA PARA PERSONAL DE RIEGO DE TEC MTY"/>
    <n v="200"/>
    <x v="0"/>
  </r>
  <r>
    <x v="9"/>
    <d v="2025-03-07T00:00:00"/>
    <s v="COMPROBANTE DE GASTOS"/>
    <s v="EFECTIVO"/>
    <s v="CAJA CHICA"/>
    <s v="PAGO DE NOMINA OPERATIVA"/>
    <n v="44036.38"/>
    <x v="0"/>
  </r>
  <r>
    <x v="10"/>
    <d v="2025-03-07T00:00:00"/>
    <s v="COMPROBANTE DE GASTOS"/>
    <s v="EFECTIVO"/>
    <s v="CAJA CHICA"/>
    <s v="DEPOSITO A ALBERTO ZAMUDIO CELIS"/>
    <n v="889"/>
    <x v="0"/>
  </r>
  <r>
    <x v="11"/>
    <d v="2025-03-07T00:00:00"/>
    <s v="COMPROBANTE DE GASTOS"/>
    <s v="EFECTIVO"/>
    <s v="CAJA CHICA"/>
    <s v="COMPRA DE 50 TYVEK"/>
    <n v="2000"/>
    <x v="0"/>
  </r>
  <r>
    <x v="1"/>
    <d v="2025-03-08T00:00:00"/>
    <s v="COMPROBANTE DE GASTOS"/>
    <s v="EFECTIVO"/>
    <s v="CAJA CHICA"/>
    <s v="TAXI PARA PERSONAL DE SERVICIO CLARIOS DEL DOMINGO Y LUNES"/>
    <n v="750"/>
    <x v="0"/>
  </r>
  <r>
    <x v="12"/>
    <d v="2025-03-08T00:00:00"/>
    <s v="COMPROBANTE DE GASTOS"/>
    <s v="EFECTIVO"/>
    <s v="CAJA CHICA"/>
    <s v="CASETA PARA LLEVAR MATERIAL Y HERRAMIENTA DE SERVICIO CLARIOS"/>
    <n v="77"/>
    <x v="0"/>
  </r>
  <r>
    <x v="0"/>
    <d v="2025-03-10T00:00:00"/>
    <s v="COMPROBANTE DE GASTOS"/>
    <s v="EFECTIVO"/>
    <s v="CAJA CHICA"/>
    <s v="SERVICIO DE LIMPIEZA DE OFICINA"/>
    <n v="400"/>
    <x v="0"/>
  </r>
  <r>
    <x v="13"/>
    <d v="2025-03-10T00:00:00"/>
    <s v="COMPROBANTE DE GASTOS"/>
    <s v="EFECTIVO"/>
    <s v="CAJA CHICA"/>
    <s v="PAGO DE RENTA DE DEPARTAMENTO"/>
    <n v="7500"/>
    <x v="0"/>
  </r>
  <r>
    <x v="14"/>
    <d v="2025-03-10T00:00:00"/>
    <s v="COMPROBANTE DE GASTOS"/>
    <s v="EFECTIVO"/>
    <s v="CAJA CHICA"/>
    <s v="SERVICIO DE VULKA PARA PIPA 5"/>
    <n v="350"/>
    <x v="0"/>
  </r>
  <r>
    <x v="15"/>
    <d v="2025-03-10T00:00:00"/>
    <s v="COMPROBANTE DE GASTOS"/>
    <s v="EFECTIVO"/>
    <s v="CAJA CHICA"/>
    <s v="DEPOSITO A BBVA CTA FONACOT"/>
    <n v="634"/>
    <x v="0"/>
  </r>
  <r>
    <x v="16"/>
    <d v="2025-03-11T00:00:00"/>
    <s v="COMPROBANTE DE GASTOS"/>
    <s v="EFECTIVO"/>
    <s v="CAJA CHICA"/>
    <s v="TAXI PARA PERSONAL DE CURSO RIASA"/>
    <n v="100"/>
    <x v="0"/>
  </r>
  <r>
    <x v="0"/>
    <d v="2025-03-11T00:00:00"/>
    <s v="COMPROBANTE DE GASTOS"/>
    <s v="EFECTIVO"/>
    <s v="CAJA CHICA"/>
    <s v="SERVICIO DE LIMPIEZA DE OFICINA"/>
    <n v="400"/>
    <x v="0"/>
  </r>
  <r>
    <x v="3"/>
    <d v="2025-03-12T00:00:00"/>
    <s v="COMPROBANTE DE GASTOS"/>
    <s v="EFECTIVO"/>
    <s v="CAJA CHICA"/>
    <s v="RECARGA DE GARRAFONES"/>
    <n v="68"/>
    <x v="0"/>
  </r>
  <r>
    <x v="17"/>
    <d v="2025-03-12T00:00:00"/>
    <s v="COMPROBANTE DE GASTOS"/>
    <s v="EFECTIVO"/>
    <s v="CAJA CHICA"/>
    <s v="COMPRA DE 5 FULL FACE"/>
    <n v="2449.6"/>
    <x v="0"/>
  </r>
  <r>
    <x v="18"/>
    <d v="2025-03-12T00:00:00"/>
    <s v="COMPROBANTE DE GASTOS"/>
    <s v="EFECTIVO"/>
    <s v="CAJA CHICA"/>
    <s v="TORNILLERIA PARA GUZZLER 7"/>
    <n v="277"/>
    <x v="0"/>
  </r>
  <r>
    <x v="19"/>
    <d v="2025-03-12T00:00:00"/>
    <s v="COMPROBANTE DE GASTOS"/>
    <s v="EFECTIVO"/>
    <s v="CAJA CHICA"/>
    <s v="RECARGA DE GAS LP"/>
    <n v="500"/>
    <x v="0"/>
  </r>
  <r>
    <x v="8"/>
    <d v="2025-03-12T00:00:00"/>
    <s v="COMPROBANTE DE GASTOS"/>
    <s v="EFECTIVO"/>
    <s v="CAJA CHICA"/>
    <s v="CENA PARA PERSONAL DE RIEGO DE TEC MTY"/>
    <n v="200"/>
    <x v="0"/>
  </r>
  <r>
    <x v="0"/>
    <d v="2025-03-13T00:00:00"/>
    <s v="COMPROBANTE DE GASTOS"/>
    <s v="EFECTIVO"/>
    <s v="CAJA CHICA"/>
    <s v="SERVICIO DE LIMPIEZA DE OFICINA"/>
    <n v="400"/>
    <x v="0"/>
  </r>
  <r>
    <x v="18"/>
    <d v="2025-03-13T00:00:00"/>
    <s v="COMPROBANTE DE GASTOS"/>
    <s v="EFECTIVO"/>
    <s v="CAJA CHICA"/>
    <s v="COMPRA DE BIRLOS PARA GUZZLER 7"/>
    <n v="37"/>
    <x v="0"/>
  </r>
  <r>
    <x v="0"/>
    <d v="2025-03-14T00:00:00"/>
    <s v="COMPROBANTE DE GASTOS"/>
    <s v="EFECTIVO"/>
    <s v="CAJA CHICA"/>
    <s v="SERVICIO DE LIMPIEZA DE OFICINA"/>
    <n v="400"/>
    <x v="0"/>
  </r>
  <r>
    <x v="9"/>
    <d v="2025-03-14T00:00:00"/>
    <s v="COMPROBANTE DE GASTOS"/>
    <s v="EFECTIVO"/>
    <s v="CAJA CHICA"/>
    <s v="PAGO DE NOMINA OPERATIVA"/>
    <n v="56535.14"/>
    <x v="0"/>
  </r>
  <r>
    <x v="20"/>
    <d v="2025-03-14T00:00:00"/>
    <s v="COMPROBANTE DE GASTOS"/>
    <s v="EFECTIVO"/>
    <s v="CAJA CHICA"/>
    <s v="PAGO DE NOMINA ADMINISTRATIVA"/>
    <n v="63174.47"/>
    <x v="0"/>
  </r>
  <r>
    <x v="21"/>
    <d v="2025-03-14T00:00:00"/>
    <s v="COMPROBANTE DE GASTOS"/>
    <s v="EFECTIVO"/>
    <s v="CAJA CHICA"/>
    <s v="PAGO A TRANSITO DE GUADALUPE"/>
    <n v="1800"/>
    <x v="0"/>
  </r>
  <r>
    <x v="22"/>
    <d v="2025-03-14T00:00:00"/>
    <s v="COMPROBANTE DE GASTOS"/>
    <s v="EFECTIVO"/>
    <s v="CAJA CHICA"/>
    <s v="PAGO A TRANSITO DE MONTERREY"/>
    <n v="5000"/>
    <x v="0"/>
  </r>
  <r>
    <x v="23"/>
    <d v="2025-03-14T00:00:00"/>
    <s v="COMPROBANTE DE GASTOS"/>
    <s v="EFECTIVO"/>
    <s v="CAJA CHICA"/>
    <s v="PAGO A TRANSITO DE SAN NICOLAS"/>
    <n v="2800"/>
    <x v="0"/>
  </r>
  <r>
    <x v="24"/>
    <d v="2025-03-14T00:00:00"/>
    <s v="COMPROBANTE DE GASTOS"/>
    <s v="EFECTIVO"/>
    <s v="CAJA CHICA"/>
    <s v="PAGO A TRANSITO DE SANTA CATARINA"/>
    <n v="2000"/>
    <x v="0"/>
  </r>
  <r>
    <x v="25"/>
    <d v="2025-03-14T00:00:00"/>
    <s v="COMPROBANTE DE GASTOS"/>
    <s v="EFECTIVO"/>
    <s v="CAJA CHICA"/>
    <s v="PAGO A TRANSITO DE PESQUERIA"/>
    <n v="2000"/>
    <x v="0"/>
  </r>
  <r>
    <x v="26"/>
    <d v="2025-03-14T00:00:00"/>
    <s v="COMPROBANTE DE GASTOS"/>
    <s v="EFECTIVO"/>
    <s v="CAJA CHICA"/>
    <s v="PAGO A TRANSITO DE CIENEGA DE FLORES"/>
    <n v="2000"/>
    <x v="0"/>
  </r>
  <r>
    <x v="27"/>
    <d v="2025-03-14T00:00:00"/>
    <s v="COMPROBANTE DE GASTOS"/>
    <s v="EFECTIVO"/>
    <s v="CAJA CHICA"/>
    <s v="COMPRA DE TYVEK"/>
    <n v="2000"/>
    <x v="0"/>
  </r>
  <r>
    <x v="28"/>
    <d v="2025-03-14T00:00:00"/>
    <s v="COMPROBANTE DE GASTOS"/>
    <s v="EFECTIVO"/>
    <s v="CAJA CHICA"/>
    <s v="PAGO DE RECIBOS DE DEPARTAMENTO (AGUA, LUZ Y GAS)"/>
    <n v="1319"/>
    <x v="0"/>
  </r>
  <r>
    <x v="29"/>
    <d v="2025-03-14T00:00:00"/>
    <s v="COMPROBANTE DE GASTOS"/>
    <s v="EFECTIVO"/>
    <s v="CAJA CHICA"/>
    <s v="DEPOSITO A CUENTA DE ALBERTO ZAMUDIO CELIS"/>
    <n v="899.59"/>
    <x v="0"/>
  </r>
  <r>
    <x v="30"/>
    <d v="2025-03-14T00:00:00"/>
    <s v="COMPROBANTE DE GASTOS"/>
    <s v="EFECTIVO"/>
    <s v="CAJA CHICA"/>
    <s v="DEPOSITO A CUENTA DE GUADALUPE CRUZ USCANGA"/>
    <n v="1724.96"/>
    <x v="0"/>
  </r>
  <r>
    <x v="31"/>
    <d v="2025-03-14T00:00:00"/>
    <s v="COMPROBANTE DE GASTOS"/>
    <s v="EFECTIVO"/>
    <s v="CAJA CHICA"/>
    <s v="TAXI PARA PERSONAL DE SERVICIO CLARIOS DEL LUNES Y MARTES"/>
    <n v="850"/>
    <x v="0"/>
  </r>
  <r>
    <x v="32"/>
    <d v="2025-03-15T00:00:00"/>
    <s v="COMPROBANTE DE GASTOS"/>
    <s v="EFECTIVO"/>
    <s v="CAJA CHICA"/>
    <s v="PAGO DE HONORARIOS DE LIC LEIJA"/>
    <n v="3041.5"/>
    <x v="0"/>
  </r>
  <r>
    <x v="33"/>
    <d v="2025-03-15T00:00:00"/>
    <s v="COMPROBANTE DE GASTOS"/>
    <s v="EFECTIVO"/>
    <s v="CAJA CHICA"/>
    <s v="COMPRA DE COSTAL DE CROQUETAS PARA PERROS"/>
    <n v="800"/>
    <x v="0"/>
  </r>
  <r>
    <x v="34"/>
    <d v="2025-03-15T00:00:00"/>
    <s v="COMPROBANTE DE GASTOS"/>
    <s v="EFECTIVO"/>
    <s v="CAJA CHICA"/>
    <s v="COMPRA DE BUJIA PARA BOMBA DE PIPA 12"/>
    <n v="30"/>
    <x v="0"/>
  </r>
  <r>
    <x v="35"/>
    <d v="2025-03-15T00:00:00"/>
    <s v="COMPROBANTE DE GASTOS"/>
    <s v="EFECTIVO"/>
    <s v="CAJA CHICA"/>
    <s v="FIRO REFACCIONARIA"/>
    <n v="279"/>
    <x v="0"/>
  </r>
  <r>
    <x v="0"/>
    <d v="2025-03-18T00:00:00"/>
    <s v="COMPROBANTE DE GASTOS"/>
    <s v="EFECTIVO"/>
    <s v="CAJA CHICA"/>
    <s v="SERVICIO DE LIMPIEZA DE OFICINA"/>
    <n v="400"/>
    <x v="0"/>
  </r>
  <r>
    <x v="36"/>
    <d v="2025-03-18T00:00:00"/>
    <s v="COMPROBANTE DE GASTOS"/>
    <s v="EFECTIVO"/>
    <s v="CAJA CHICA"/>
    <s v="PAGO DE RECIBO DE AGUA Y DRENAJE INVERMEX"/>
    <n v="6589"/>
    <x v="0"/>
  </r>
  <r>
    <x v="0"/>
    <d v="2025-03-20T00:00:00"/>
    <s v="COMPROBANTE DE GASTOS"/>
    <s v="EFECTIVO"/>
    <s v="CAJA CHICA"/>
    <s v="SERVICIO DE LIMPIEZA DE OFICINA"/>
    <n v="400"/>
    <x v="0"/>
  </r>
  <r>
    <x v="3"/>
    <d v="2025-03-20T00:00:00"/>
    <s v="COMPROBANTE DE GASTOS"/>
    <s v="EFECTIVO"/>
    <s v="CAJA CHICA"/>
    <s v="RECARGA DE GARRAFONES DE AGUA"/>
    <n v="126"/>
    <x v="0"/>
  </r>
  <r>
    <x v="0"/>
    <d v="2025-03-21T00:00:00"/>
    <s v="COMPROBANTE DE GASTOS"/>
    <s v="EFECTIVO"/>
    <s v="CAJA CHICA"/>
    <s v="SERVICIO DE LIMPIEZA DE OFICINA"/>
    <n v="400"/>
    <x v="0"/>
  </r>
  <r>
    <x v="37"/>
    <d v="2025-03-21T00:00:00"/>
    <s v="COMPROBANTE DE GASTOS"/>
    <s v="EFECTIVO"/>
    <s v="CAJA CHICA"/>
    <s v="TAXI PARA PERSONAL DE SERVICIO CLARIOS DOMINGO Y LUNES"/>
    <n v="800"/>
    <x v="0"/>
  </r>
  <r>
    <x v="9"/>
    <d v="2025-03-21T00:00:00"/>
    <s v="COMPROBANTE DE GASTOS"/>
    <s v="EFECTIVO"/>
    <s v="CAJA CHICA"/>
    <s v="PAGO DE NOMINA OPERATIVA"/>
    <n v="61489.83"/>
    <x v="0"/>
  </r>
  <r>
    <x v="27"/>
    <d v="2025-03-21T00:00:00"/>
    <s v="COMPROBANTE DE GASTOS"/>
    <s v="EFECTIVO"/>
    <s v="CAJA CHICA"/>
    <s v="COMPRA DE TYVEK"/>
    <n v="2000"/>
    <x v="0"/>
  </r>
  <r>
    <x v="38"/>
    <d v="2025-03-21T00:00:00"/>
    <s v="COMPROBANTE DE GASTOS"/>
    <s v="EFECTIVO"/>
    <s v="CAJA CHICA"/>
    <s v="COMPRA DE FULL FACE"/>
    <n v="2450"/>
    <x v="0"/>
  </r>
  <r>
    <x v="39"/>
    <d v="2025-03-21T00:00:00"/>
    <s v="COMPROBANTE DE GASTOS"/>
    <s v="EFECTIVO"/>
    <s v="CAJA CHICA"/>
    <s v="DEPOSITO A CUENTA BBVA DE ALBERTO ZAMUDIO CELIS"/>
    <n v="889"/>
    <x v="0"/>
  </r>
  <r>
    <x v="40"/>
    <d v="2025-03-21T00:00:00"/>
    <s v="COMPROBANTE DE GASTOS"/>
    <s v="EFECTIVO"/>
    <s v="CAJA CHICA"/>
    <s v="SERVICIO DE VULKA PIPA 5"/>
    <n v="350"/>
    <x v="0"/>
  </r>
  <r>
    <x v="0"/>
    <d v="2025-03-24T00:00:00"/>
    <s v="COMPROBANTE DE GASTOS"/>
    <s v="EFECTIVO"/>
    <s v="CAJA CHICA"/>
    <s v="SERVICIO DE LIMPIEZA DE OFICINA"/>
    <n v="400"/>
    <x v="0"/>
  </r>
  <r>
    <x v="41"/>
    <d v="2025-03-24T00:00:00"/>
    <s v="COMPROBANTE DE GASTOS"/>
    <s v="EFECTIVO"/>
    <s v="CAJA CHICA"/>
    <s v="TAXI PARA PERSONAL DE SERVICIO CLARIOS"/>
    <n v="300"/>
    <x v="0"/>
  </r>
  <r>
    <x v="0"/>
    <d v="2025-03-25T00:00:00"/>
    <s v="COMPROBANTE DE GASTOS"/>
    <s v="EFECTIVO"/>
    <s v="CAJA CHICA"/>
    <s v="SERVICIO DE LIMPIEZA DE OFICINA"/>
    <n v="400"/>
    <x v="0"/>
  </r>
  <r>
    <x v="42"/>
    <d v="2025-03-25T00:00:00"/>
    <s v="COMPROBANTE DE GASTOS"/>
    <s v="EFECTIVO"/>
    <s v="CAJA CHICA"/>
    <s v="EXAMEN DE BUENA SALUD PARA SERVICIO COCACOLA GPE"/>
    <n v="160"/>
    <x v="0"/>
  </r>
  <r>
    <x v="0"/>
    <d v="2025-03-27T00:00:00"/>
    <s v="COMPROBANTE DE GASTOS"/>
    <s v="EFECTIVO"/>
    <s v="CAJA CHICA"/>
    <s v="SERVICIO DE LIMPIEZA DE OFICINA"/>
    <n v="400"/>
    <x v="0"/>
  </r>
  <r>
    <x v="0"/>
    <d v="2025-03-28T00:00:00"/>
    <s v="COMPROBANTE DE GASTOS"/>
    <s v="EFECTIVO"/>
    <s v="CAJA CHICA"/>
    <s v="SERVICIO DE LIMPIEZA DE OFICINA"/>
    <n v="400"/>
    <x v="0"/>
  </r>
  <r>
    <x v="43"/>
    <d v="2025-03-28T00:00:00"/>
    <s v="COMPROBANTE DE GASTOS"/>
    <s v="EFECTIVO"/>
    <s v="CAJA CHICA"/>
    <s v="RECARGA DE GARRAFONES DE AGUA"/>
    <n v="108"/>
    <x v="0"/>
  </r>
  <r>
    <x v="9"/>
    <d v="2025-03-28T00:00:00"/>
    <s v="COMPROBANTE DE GASTOS"/>
    <s v="EFECTIVO"/>
    <s v="CAJA CHICA"/>
    <s v="PAGO DE NOMINA OPERATIVA"/>
    <n v="53008.175714285724"/>
    <x v="0"/>
  </r>
  <r>
    <x v="44"/>
    <d v="2025-03-28T00:00:00"/>
    <s v="COMPROBANTE DE GASTOS"/>
    <s v="EFECTIVO"/>
    <s v="CAJA CHICA"/>
    <s v="PAGO DE COMISIONES LAURA ENRIQUEZ"/>
    <n v="47390"/>
    <x v="0"/>
  </r>
  <r>
    <x v="45"/>
    <d v="2025-03-28T00:00:00"/>
    <s v="COMPROBANTE DE GASTOS"/>
    <s v="EFECTIVO"/>
    <s v="CAJA CHICA"/>
    <s v="PAGO DE COMISIONES LUIS CASTILLO"/>
    <n v="31422.26"/>
    <x v="0"/>
  </r>
  <r>
    <x v="46"/>
    <d v="2025-03-29T00:00:00"/>
    <s v="COMPROBANTE DE GASTOS"/>
    <s v="EFECTIVO"/>
    <s v="CAJA CHICA"/>
    <s v="COMPRA DE 250 TYVEK"/>
    <n v="10000"/>
    <x v="0"/>
  </r>
  <r>
    <x v="10"/>
    <d v="2025-03-29T00:00:00"/>
    <s v="COMPROBANTE DE GASTOS"/>
    <s v="EFECTIVO"/>
    <s v="CAJA CHICA"/>
    <s v="DEPOSITO A ALBERTO ZAMUDIO CELIS"/>
    <n v="889.59"/>
    <x v="0"/>
  </r>
  <r>
    <x v="47"/>
    <d v="2025-03-29T00:00:00"/>
    <s v="COMPROBANTE DE GASTOS"/>
    <s v="EFECTIVO"/>
    <s v="CAJA CHICA"/>
    <s v="DEPOSITO A GUADALUPE CRUZ USCANGA"/>
    <n v="2796"/>
    <x v="0"/>
  </r>
  <r>
    <x v="41"/>
    <d v="2025-03-29T00:00:00"/>
    <s v="COMPROBANTE DE GASTOS"/>
    <s v="EFECTIVO"/>
    <s v="CAJA CHICA"/>
    <s v="TAXI PARA PERSONAL DE SERVICIO CLARIOS"/>
    <n v="650"/>
    <x v="0"/>
  </r>
  <r>
    <x v="0"/>
    <d v="2025-03-31T00:00:00"/>
    <s v="COMPROBANTE DE GASTOS"/>
    <s v="EFECTIVO"/>
    <s v="CAJA CHICA"/>
    <s v="SERVICIO DE LIMPIEZA DE OFICINA"/>
    <n v="400"/>
    <x v="0"/>
  </r>
  <r>
    <x v="20"/>
    <d v="2025-03-31T00:00:00"/>
    <s v="COMPROBANTE DE GASTOS"/>
    <s v="EFECTIVO"/>
    <s v="CAJA CHICA"/>
    <s v="PAGO DE NOMINA ADMINISTRATIVA"/>
    <n v="74781.440000000002"/>
    <x v="0"/>
  </r>
  <r>
    <x v="48"/>
    <d v="2025-03-31T00:00:00"/>
    <s v="COMPROBANTE DE GASTOS"/>
    <s v="EFECTIVO"/>
    <s v="CAJA CHICA"/>
    <s v="PAGO DE COMISIONES DE LAURA ENRIQUEZ"/>
    <n v="47342"/>
    <x v="0"/>
  </r>
  <r>
    <x v="45"/>
    <d v="2025-03-31T00:00:00"/>
    <s v="COMPROBANTE DE GASTOS"/>
    <s v="EFECTIVO"/>
    <s v="CAJA CHICA"/>
    <s v="PAGO DE COMISIONES LUIS CASTILLO"/>
    <n v="499.2"/>
    <x v="0"/>
  </r>
  <r>
    <x v="49"/>
    <d v="2025-03-31T00:00:00"/>
    <s v="COMPROBANTE DE GASTOS"/>
    <s v="EFECTIVO"/>
    <s v="CAJA CHICA"/>
    <s v="PAGO DE RECIBO TELMEX"/>
    <n v="399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s v="CARTA DE BUENA SALUD PARA PERSONAL QUE INGRESA A COCACOLA"/>
    <d v="2025-04-01T00:00:00"/>
    <s v="COMPROBANTE DE GASTOS"/>
    <s v="EFECTIVO"/>
    <s v="CAJA CHICA"/>
    <s v="CARTA DE BUENA SALUD PARA PERSONAL QUE INGRESA A COCACOLA"/>
    <n v="300"/>
    <x v="0"/>
  </r>
  <r>
    <s v="EFECTIVO ENTREGADO AL C.P. RAFAEL DEVEZA"/>
    <d v="2025-04-01T00:00:00"/>
    <s v="COMPROBANTE DE GASTOS"/>
    <s v="EFECTIVO"/>
    <s v="CAJA CHICA"/>
    <s v="EFECTIVO ENTREGADO AL C.P. RAFAEL DEVEZA"/>
    <n v="50551"/>
    <x v="0"/>
  </r>
  <r>
    <s v="SERVICIO DE LIMPIEZA DE OFICINA"/>
    <d v="2025-04-01T00:00:00"/>
    <s v="COMPROBANTE DE GASTOS"/>
    <s v="EFECTIVO"/>
    <s v="CAJA CHICA"/>
    <s v="SERVICIO DE LIMPIEZA DE OFICINA"/>
    <n v="400"/>
    <x v="0"/>
  </r>
  <r>
    <s v="TRACTO FRENOS MARTINEZ"/>
    <d v="2025-04-01T00:00:00"/>
    <s v="COMPROBANTE DE GASTOS"/>
    <s v="EFECTIVO"/>
    <s v="CAJA CHICA"/>
    <s v="COMPRA DE VALVULA DE PRESION SEIF TIPO T"/>
    <n v="406"/>
    <x v="0"/>
  </r>
  <r>
    <s v="AUTO ELECTRICA FIRO"/>
    <d v="2025-04-01T00:00:00"/>
    <s v="COMPROBANTE DE GASTOS"/>
    <s v="EFECTIVO"/>
    <s v="CAJA CHICA"/>
    <s v="COMPRA DE ARNES Y RELAY MULTIUSOS"/>
    <n v="222.7"/>
    <x v="0"/>
  </r>
  <r>
    <s v="REA"/>
    <d v="2025-04-01T00:00:00"/>
    <s v="COMPROBANTE DE GASTOS"/>
    <s v="EFECTIVO"/>
    <s v="CAJA CHICA"/>
    <s v="REEMBOLSO DE CASETA POR SERVICIO PCM"/>
    <n v="60"/>
    <x v="0"/>
  </r>
  <r>
    <s v="TAXI PARA PERSONAL DE SERVICIO CLARIOS"/>
    <d v="2025-04-02T00:00:00"/>
    <s v="COMPROBANTE DE GASTOS"/>
    <s v="EFECTIVO"/>
    <s v="CAJA CHICA"/>
    <s v="TAXI PARA PERSONAL DE SERVICIO CLARIOS"/>
    <n v="350"/>
    <x v="0"/>
  </r>
  <r>
    <s v="SERVICIO DE LIMPIEZA DE OFICINA"/>
    <d v="2025-04-03T00:00:00"/>
    <s v="COMPROBANTE DE GASTOS"/>
    <s v="EFECTIVO"/>
    <s v="CAJA CHICA"/>
    <s v="SERVICIO DE LIMPIEZA DE OFICINA"/>
    <n v="400"/>
    <x v="0"/>
  </r>
  <r>
    <s v="REPARACIÓN DE ELEVADORES DE AVENGER"/>
    <d v="2025-04-03T00:00:00"/>
    <s v="COMPROBANTE DE GASTOS"/>
    <s v="EFECTIVO"/>
    <s v="CAJA CHICA"/>
    <s v="REPARACIÓN DE ELEVADORES DE AVENGER"/>
    <n v="2600"/>
    <x v="0"/>
  </r>
  <r>
    <s v="COMPRA DE 2 CEPILLOS PARA LIMPIEZA DE GUZZLER"/>
    <d v="2025-04-03T00:00:00"/>
    <s v="COMPROBANTE DE GASTOS"/>
    <s v="EFECTIVO"/>
    <s v="CAJA CHICA"/>
    <s v="COMPRA DE 2 CEPILLOS PARA LIMPIEZA DE GUZZLER"/>
    <n v="30"/>
    <x v="0"/>
  </r>
  <r>
    <s v="VULKA MOVIL SOTO FS"/>
    <d v="2025-04-03T00:00:00"/>
    <s v="COMPROBANTE DE GASTOS"/>
    <s v="EFECTIVO"/>
    <s v="CAJA CHICA"/>
    <s v="SERVICIO DE VULKA MOVIL"/>
    <n v="450"/>
    <x v="0"/>
  </r>
  <r>
    <s v="REEMBOLSO DE LECHE PARA PERRITOS"/>
    <d v="2025-04-03T00:00:00"/>
    <s v="COMPROBANTE DE GASTOS"/>
    <s v="EFECTIVO"/>
    <s v="CAJA CHICA"/>
    <s v="REEMBOLSO DE LECHE PARA PERRITOS"/>
    <n v="280"/>
    <x v="0"/>
  </r>
  <r>
    <s v="TAXI PARA ROBERTO DEL ROSAL SERVICIO CLARIOS"/>
    <d v="2025-04-03T00:00:00"/>
    <s v="COMPROBANTE DE GASTOS"/>
    <s v="EFECTIVO"/>
    <s v="CAJA CHICA"/>
    <s v="TAXI PARA ROBERTO DEL ROSAL SERVICIO CLARIOS"/>
    <n v="300"/>
    <x v="0"/>
  </r>
  <r>
    <s v="SERVICIO DE LIMPIEZA DE OFICINA"/>
    <d v="2025-04-04T00:00:00"/>
    <s v="COMPROBANTE DE GASTOS"/>
    <s v="EFECTIVO"/>
    <s v="CAJA CHICA"/>
    <s v="SERVICIO DE LIMPIEZA DE OFICINA"/>
    <n v="400"/>
    <x v="0"/>
  </r>
  <r>
    <s v="RECARGA DE 8 GARRAFONES DE AGUA"/>
    <d v="2025-04-04T00:00:00"/>
    <s v="COMPROBANTE DE GASTOS"/>
    <s v="EFECTIVO"/>
    <s v="CAJA CHICA"/>
    <s v="RECARGA DE 8 GARRAFONES DE AGUA"/>
    <n v="149"/>
    <x v="0"/>
  </r>
  <r>
    <s v="PAGO DE NOMINA OPERATIVA"/>
    <d v="2025-04-04T00:00:00"/>
    <s v="COMPROBANTE DE GASTOS"/>
    <s v="EFECTIVO"/>
    <s v="CAJA CHICA"/>
    <s v="PAGO DE NOMINA OPERATIVA"/>
    <n v="68457.279999999999"/>
    <x v="0"/>
  </r>
  <r>
    <s v="COMPLEMENTO DE NOMINA: ORELIA GUADALUPE ROBLEDO SILVA (DOMINGO 30 MARZO)"/>
    <d v="2025-04-04T00:00:00"/>
    <s v="COMPROBANTE DE GASTOS"/>
    <s v="EFECTIVO"/>
    <s v="CAJA CHICA"/>
    <s v="COMPLEMENTO DE NOMINA: ORELIA GUADALUPE ROBLEDO SILVA (DOMINGO 30 MARZO)"/>
    <n v="1500"/>
    <x v="0"/>
  </r>
  <r>
    <s v="COMPLEMENTO DE NOMINA: JOSE LUIS PALMA MONTEJO (DOMINGO 30 MARZO)"/>
    <d v="2025-04-04T00:00:00"/>
    <s v="COMPROBANTE DE GASTOS"/>
    <s v="EFECTIVO"/>
    <s v="CAJA CHICA"/>
    <s v="COMPLEMENTO DE NOMINA: JOSE LUIS PALMA MONTEJO (DOMINGO 30 MARZO)"/>
    <n v="1500"/>
    <x v="0"/>
  </r>
  <r>
    <s v="TAXI SERVICIO CLARIOS (HOMERO ROBLEDO)"/>
    <d v="2025-04-04T00:00:00"/>
    <s v="COMPROBANTE DE GASTOS"/>
    <s v="EFECTIVO"/>
    <s v="CAJA CHICA"/>
    <s v="TAXI SERVICIO CLARIOS (HOMERO ROBLEDO)"/>
    <n v="300"/>
    <x v="0"/>
  </r>
  <r>
    <s v="COMPLEMENTO DE NOMINA:  ERIK MICHAEL MUNGUIA MARTINEZ (DOMINGO 30 MARZO)"/>
    <d v="2025-04-04T00:00:00"/>
    <s v="COMPROBANTE DE GASTOS"/>
    <s v="EFECTIVO"/>
    <s v="CAJA CHICA"/>
    <s v="COMPLEMENTO DE NOMINA:  ERIK MICHAEL MUNGUIA MARTINEZ (DOMINGO 30 MARZO)"/>
    <n v="1500"/>
    <x v="0"/>
  </r>
  <r>
    <s v="COMPRA DE TYVEK"/>
    <d v="2025-04-04T00:00:00"/>
    <s v="COMPROBANTE DE GASTOS"/>
    <s v="EFECTIVO"/>
    <s v="CAJA CHICA"/>
    <s v="COMPRA DE TYVEK"/>
    <n v="2000"/>
    <x v="0"/>
  </r>
  <r>
    <s v="COMPRA DE 8 FULL FACE (PROYECTO DE BARREDORAS CLARIOS)"/>
    <d v="2025-04-04T00:00:00"/>
    <s v="COMPROBANTE DE GASTOS"/>
    <s v="EFECTIVO"/>
    <s v="CAJA CHICA"/>
    <s v="COMPRA DE 8 FULL FACE (PROYECTO DE BARREDORAS CLARIOS)"/>
    <n v="3919.36"/>
    <x v="0"/>
  </r>
  <r>
    <s v="COMPLEMENTO DE NOMINA: ELENA MARTINEZ DE LA CRUZ (DOMINGO 30 MARZO) Y HRS EXTRAS PCM"/>
    <d v="2025-04-04T00:00:00"/>
    <s v="COMPROBANTE DE GASTOS"/>
    <s v="EFECTIVO"/>
    <s v="CAJA CHICA"/>
    <s v="COMPLEMENTO DE NOMINA: ELENA MARTINEZ DE LA CRUZ (DOMINGO 30 MARZO) Y HRS EXTRAS PCM"/>
    <n v="2500"/>
    <x v="0"/>
  </r>
  <r>
    <s v="DEPOSITO A ALBERTO ZAMUDIO CELIS"/>
    <d v="2025-04-04T00:00:00"/>
    <s v="COMPROBANTE DE GASTOS"/>
    <s v="EFECTIVO"/>
    <s v="CAJA CHICA"/>
    <s v="DEPOSITO A ALBERTO ZAMUDIO CELIS"/>
    <n v="889.39"/>
    <x v="0"/>
  </r>
  <r>
    <s v="PAGO DE FINIQUITO JORGE SALGUERO"/>
    <d v="2025-04-05T00:00:00"/>
    <s v="COMPROBANTE DE GASTOS"/>
    <s v="EFECTIVO"/>
    <s v="CAJA CHICA"/>
    <s v="PAGO DE FINIQUITO JORGE SALGUERO"/>
    <n v="2170.9299999999998"/>
    <x v="0"/>
  </r>
  <r>
    <s v="SERVICIO DE LIMPIEZA DE OFICINA"/>
    <d v="2025-04-07T00:00:00"/>
    <s v="COMPROBANTE DE GASTOS"/>
    <s v="EFECTIVO"/>
    <s v="CAJA CHICA"/>
    <s v="SERVICIO DE LIMPIEZA DE OFICINA"/>
    <n v="400"/>
    <x v="0"/>
  </r>
  <r>
    <s v="TAXI PARA PERSONAL DE SERVICIO CLARIOS"/>
    <d v="2025-04-07T00:00:00"/>
    <s v="COMPROBANTE DE GASTOS"/>
    <s v="EFECTIVO"/>
    <s v="CAJA CHICA"/>
    <s v="TAXI PARA PERSONAL DE SERVICIO CLARIOS ORELIA ROBLEDO"/>
    <n v="300"/>
    <x v="0"/>
  </r>
  <r>
    <s v="SERVICIO DE LIMPIEZA DE OFICINA"/>
    <d v="2025-04-08T00:00:00"/>
    <s v="COMPROBANTE DE GASTOS"/>
    <s v="EFECTIVO"/>
    <s v="CAJA CHICA"/>
    <s v="SERVICIO DE LIMPIEZA DE OFICINA"/>
    <n v="400"/>
    <x v="0"/>
  </r>
  <r>
    <s v="CASETA POR RESCATE DE PIPA AVERIADA EN CADEREYTA"/>
    <d v="2025-04-09T00:00:00"/>
    <s v="COMPROBANTE DE GASTOS"/>
    <s v="EFECTIVO"/>
    <s v="CAJA CHICA"/>
    <s v="CASETA POR RESCATE DE PIPA AVERIADA EN CADEREYTA"/>
    <n v="182"/>
    <x v="0"/>
  </r>
  <r>
    <s v="RECTIFICADO DE POLEA DE GUZZLER"/>
    <d v="2025-04-09T00:00:00"/>
    <s v="COMPROBANTE DE GASTOS"/>
    <s v="EFECTIVO"/>
    <s v="CAJA CHICA"/>
    <s v="RECTIFICADO DE POLEA DE GUZZLER"/>
    <n v="230"/>
    <x v="0"/>
  </r>
  <r>
    <s v="SERVICIO DE LIMPIEZA DE OFICINA"/>
    <d v="2025-04-10T00:00:00"/>
    <s v="COMPROBANTE DE GASTOS"/>
    <s v="EFECTIVO"/>
    <s v="CAJA CHICA"/>
    <s v="SERVICIO DE LIMPIEZA DE OFICINA"/>
    <n v="400"/>
    <x v="0"/>
  </r>
  <r>
    <s v="JUNTA DE TURBO"/>
    <d v="2025-04-10T00:00:00"/>
    <s v="COMPROBANTE DE GASTOS"/>
    <s v="EFECTIVO"/>
    <s v="CAJA CHICA"/>
    <s v="JUNTA DE TURBO"/>
    <n v="310"/>
    <x v="0"/>
  </r>
  <r>
    <s v="PAGO DE RENTA DE DEPARTAMENTO Y RECIBO DE AGUA"/>
    <d v="2025-04-10T00:00:00"/>
    <s v="COMPROBANTE DE GASTOS"/>
    <s v="EFECTIVO"/>
    <s v="CAJA CHICA"/>
    <s v="PAGO DE RENTA DE DEPARTAMENTO Y RECIBO DE AGUA"/>
    <n v="8000"/>
    <x v="0"/>
  </r>
  <r>
    <s v="PAGO DE NOMINA OPERATIVA"/>
    <d v="2025-04-11T00:00:00"/>
    <s v="COMPROBANTE DE GASTOS"/>
    <s v="EFECTIVO"/>
    <s v="CAJA CHICA"/>
    <s v="PAGO DE NOMINA OPERATIVA"/>
    <n v="56418.19"/>
    <x v="0"/>
  </r>
  <r>
    <s v="EFECTIVO ENTREGADO AL LIC. GERARDO LEIJA"/>
    <d v="2025-04-11T00:00:00"/>
    <s v="COMPROBANTE DE GASTOS"/>
    <s v="EFECTIVO"/>
    <s v="CAJA CHICA"/>
    <s v="EFECTIVO ENTREGADO AL LIC. GERARDO LEIJA"/>
    <n v="40000"/>
    <x v="0"/>
  </r>
  <r>
    <s v="SERVICIO DE LIMPIEZA DE OFICINA"/>
    <d v="2025-04-11T00:00:00"/>
    <s v="COMPROBANTE DE GASTOS"/>
    <s v="EFECTIVO"/>
    <s v="CAJA CHICA"/>
    <s v="SERVICIO DE LIMPIEZA DE OFICINA"/>
    <n v="400"/>
    <x v="0"/>
  </r>
  <r>
    <s v="DEPOSITO A ALBERTO ZAMUDIO CELIS"/>
    <d v="2025-04-11T00:00:00"/>
    <s v="COMPROBANTE DE GASTOS"/>
    <s v="EFECTIVO"/>
    <s v="CAJA CHICA"/>
    <s v="DEPOSITO A ALBERTO ZAMUDIO CELIS"/>
    <n v="889.59"/>
    <x v="0"/>
  </r>
  <r>
    <s v="PIVOTE GUIA DE COFRE PARA GUZZLER 2"/>
    <d v="2025-04-11T00:00:00"/>
    <s v="COMPROBANTE DE GASTOS"/>
    <s v="EFECTIVO"/>
    <s v="CAJA CHICA"/>
    <s v="PIVOTE GUIA DE COFRE PARA GUZZLER 2"/>
    <n v="232"/>
    <x v="0"/>
  </r>
  <r>
    <s v="RECARGA DE 6 GARRAFONES DE AGUA"/>
    <d v="2025-04-11T00:00:00"/>
    <s v="COMPROBANTE DE GASTOS"/>
    <s v="EFECTIVO"/>
    <s v="CAJA CHICA"/>
    <s v="RECARGA DE 6 GARRAFONES DE AGUA"/>
    <n v="102"/>
    <x v="0"/>
  </r>
  <r>
    <s v="CENA Y TAXI PARA PERSONAL DE SERVICIO CLARIOS"/>
    <d v="2025-04-11T00:00:00"/>
    <s v="COMPROBANTE DE GASTOS"/>
    <s v="EFECTIVO"/>
    <s v="CAJA CHICA"/>
    <s v="CENA Y TAXI PARA PERSONAL DE SERVICIO CLARIOS"/>
    <n v="800"/>
    <x v="0"/>
  </r>
  <r>
    <s v="RECTIFICADO DE TAMBORES DE PIPA PROSTAR"/>
    <d v="2025-04-12T00:00:00"/>
    <s v="COMPROBANTE DE GASTOS"/>
    <s v="EFECTIVO"/>
    <s v="CAJA CHICA"/>
    <s v="RECTIFICADO DE TAMBORES DE PIPA PROSTAR"/>
    <n v="300"/>
    <x v="0"/>
  </r>
  <r>
    <s v="SERVICIO DE LIMPIEZA DE OFICINA"/>
    <d v="2025-04-14T00:00:00"/>
    <s v="COMPROBANTE DE GASTOS"/>
    <s v="EFECTIVO"/>
    <s v="CAJA CHICA"/>
    <s v="SERVICIO DE LIMPIEZA DE OFICINA"/>
    <n v="400"/>
    <x v="0"/>
  </r>
  <r>
    <s v="RECARGA DE 6 GARRAFONES DE AGUA"/>
    <d v="2025-04-14T00:00:00"/>
    <s v="COMPROBANTE DE GASTOS"/>
    <s v="EFECTIVO"/>
    <s v="CAJA CHICA"/>
    <s v="RECARGA DE 6 GARRAFONES DE AGUA"/>
    <n v="108"/>
    <x v="0"/>
  </r>
  <r>
    <s v="SERVICIO DE LIMPIEZA DE OFICINA"/>
    <d v="2025-04-15T00:00:00"/>
    <s v="COMPROBANTE DE GASTOS"/>
    <s v="EFECTIVO"/>
    <s v="CAJA CHICA"/>
    <s v="SERVICIO DE LIMPIEZA DE OFICINA"/>
    <n v="400"/>
    <x v="0"/>
  </r>
  <r>
    <s v="PAGO DE NOMINA ADMINISTRATIVA"/>
    <d v="2025-04-15T00:00:00"/>
    <s v="COMPROBANTE DE GASTOS"/>
    <s v="EFECTIVO"/>
    <s v="CAJA CHICA"/>
    <s v="PAGO DE NOMINA ADMINISTRATIVA"/>
    <n v="69129.649999999994"/>
    <x v="0"/>
  </r>
  <r>
    <s v="REEMBOLSO DE DESCUENTO FONACOT A JUAN GUTIERREZ BARRADAS (YA TERMINÓ DESCUENTO DEL CREDITO)"/>
    <d v="2025-04-15T00:00:00"/>
    <s v="COMPROBANTE DE GASTOS"/>
    <s v="EFECTIVO"/>
    <s v="CAJA CHICA"/>
    <s v="REEMBOLSO DE DESCUENTO FONACOT A JUAN GUTIERREZ BARRADAS (YA TERMINÓ DESCUENTO DEL CREDITO)"/>
    <n v="296"/>
    <x v="0"/>
  </r>
  <r>
    <s v="COMPRA DE AGUA Y COMIDA EN FERIA DEL EMPLEO (MARTHA)"/>
    <d v="2025-04-15T00:00:00"/>
    <s v="COMPROBANTE DE GASTOS"/>
    <s v="EFECTIVO"/>
    <s v="CAJA CHICA"/>
    <s v="COMPRA DE AGUA Y COMIDA EN FERIA DEL EMPLEO (MARTHA)"/>
    <n v="363"/>
    <x v="0"/>
  </r>
  <r>
    <s v="COMPRA DE TYVEK"/>
    <d v="2025-04-15T00:00:00"/>
    <s v="COMPROBANTE DE GASTOS"/>
    <s v="EFECTIVO"/>
    <s v="CAJA CHICA"/>
    <s v="COMPRA DE TYVEK"/>
    <n v="4000"/>
    <x v="0"/>
  </r>
  <r>
    <s v="REEMBOLSO POR COMPRA DE TORNILLERIA"/>
    <d v="2025-04-15T00:00:00"/>
    <s v="COMPROBANTE DE GASTOS"/>
    <s v="EFECTIVO"/>
    <s v="CAJA CHICA"/>
    <s v="REEMBOLSO POR COMPRA DE TORNILLERIA"/>
    <n v="218.54"/>
    <x v="0"/>
  </r>
  <r>
    <s v="10 FULL FACE PARA PROYECTO CLARIOS (BARREDORAS)"/>
    <d v="2025-04-15T00:00:00"/>
    <s v="COMPROBANTE DE GASTOS"/>
    <s v="EFECTIVO"/>
    <s v="CAJA CHICA"/>
    <s v="10 FULL FACE PARA PROYECTO CLARIOS (BARREDORAS)"/>
    <n v="4898"/>
    <x v="0"/>
  </r>
  <r>
    <s v="PAGO A TRANSITO DE GUADALUPE"/>
    <d v="2025-04-15T00:00:00"/>
    <s v="COMPROBANTE DE GASTOS"/>
    <s v="EFECTIVO"/>
    <s v="CAJA CHICA"/>
    <s v="PAGO A TRANSITO DE GUADALUPE"/>
    <n v="1800"/>
    <x v="0"/>
  </r>
  <r>
    <s v="PAGO A TRANSITO DE SAN NICOLAS"/>
    <d v="2025-04-15T00:00:00"/>
    <s v="COMPROBANTE DE GASTOS"/>
    <s v="EFECTIVO"/>
    <s v="CAJA CHICA"/>
    <s v="PAGO A TRANSITO DE SAN NICOLAS"/>
    <n v="2800"/>
    <x v="0"/>
  </r>
  <r>
    <s v="PAGO A TRANSITO DE PESQUERIA"/>
    <d v="2025-04-15T00:00:00"/>
    <s v="COMPROBANTE DE GASTOS"/>
    <s v="EFECTIVO"/>
    <s v="CAJA CHICA"/>
    <s v="PAGO A TRANSITO DE PESQUERIA"/>
    <n v="2000"/>
    <x v="0"/>
  </r>
  <r>
    <s v="PAGO A TRANSITO DE CIENEGA DE FLORES"/>
    <d v="2025-04-15T00:00:00"/>
    <s v="COMPROBANTE DE GASTOS"/>
    <s v="EFECTIVO"/>
    <s v="CAJA CHICA"/>
    <s v="PAGO A TRANSITO DE CIENEGA DE FLORES"/>
    <n v="2000"/>
    <x v="0"/>
  </r>
  <r>
    <s v="PAGO A TRANSITO DE MONTERREY"/>
    <d v="2025-04-15T00:00:00"/>
    <s v="COMPROBANTE DE GASTOS"/>
    <s v="EFECTIVO"/>
    <s v="CAJA CHICA"/>
    <s v="PAGO A TRANSITO DE MONTERREY"/>
    <n v="5000"/>
    <x v="0"/>
  </r>
  <r>
    <s v="PAGO A TRANSITO DE CADEREYTA"/>
    <d v="2025-04-15T00:00:00"/>
    <s v="COMPROBANTE DE GASTOS"/>
    <s v="EFECTIVO"/>
    <s v="CAJA CHICA"/>
    <s v="PAGO A TRANSITO DE CADEREYTA"/>
    <n v="2000"/>
    <x v="0"/>
  </r>
  <r>
    <s v="PAGO A TRANSITO DE SANTA CATARINA"/>
    <d v="2025-04-15T00:00:00"/>
    <s v="COMPROBANTE DE GASTOS"/>
    <s v="EFECTIVO"/>
    <s v="CAJA CHICA"/>
    <s v="PAGO A TRANSITO DE SANTA CATARINA"/>
    <n v="2000"/>
    <x v="0"/>
  </r>
  <r>
    <s v="DEPOSITO A ALBERTO ZAMUDIO CELIS"/>
    <d v="2025-04-15T00:00:00"/>
    <s v="COMPROBANTE DE GASTOS"/>
    <s v="EFECTIVO"/>
    <s v="CAJA CHICA"/>
    <s v="DEPOSITO A ALBERTO ZAMUDIO CELIS"/>
    <n v="889.59"/>
    <x v="0"/>
  </r>
  <r>
    <s v="DEPOSITO A GUADALUPE CRUZ USCANGA"/>
    <d v="2025-04-15T00:00:00"/>
    <s v="COMPROBANTE DE GASTOS"/>
    <s v="EFECTIVO"/>
    <s v="CAJA CHICA"/>
    <s v="DEPOSITO A GUADALUPE CRUZ USCANGA"/>
    <n v="906.1"/>
    <x v="0"/>
  </r>
  <r>
    <s v="SERVICIOS DE AGUA Y DRENAJE DE MONTERREY"/>
    <d v="2025-04-16T00:00:00"/>
    <s v="COMPROBANTE DE GASTOS"/>
    <s v="EFECTIVO"/>
    <s v="CAJA CHICA"/>
    <s v="SERVICIOS DE AGUA Y DRENAJE DE MONTERREY"/>
    <n v="4269"/>
    <x v="0"/>
  </r>
  <r>
    <s v="HONORARIOS DE LIC LEIJA"/>
    <d v="2025-04-16T00:00:00"/>
    <s v="COMPROBANTE DE GASTOS"/>
    <s v="EFECTIVO"/>
    <s v="CAJA CHICA"/>
    <s v="HONORARIOS DE LIC LEIJA"/>
    <n v="5291.82"/>
    <x v="0"/>
  </r>
  <r>
    <s v="REEMBOLSO DE COMIDA DE MARTHA"/>
    <d v="2025-04-16T00:00:00"/>
    <s v="COMPROBANTE DE GASTOS"/>
    <s v="EFECTIVO"/>
    <s v="CAJA CHICA"/>
    <s v="REEMBOLSO DE COMIDA DE MARTHA"/>
    <n v="293"/>
    <x v="0"/>
  </r>
  <r>
    <s v="REEMBOLSO DE CASETA POR CAMBIO DE PIPA AVERIADA EN OMA PIPA 13"/>
    <d v="2025-04-16T00:00:00"/>
    <s v="COMPROBANTE DE GASTOS"/>
    <s v="EFECTIVO"/>
    <s v="CAJA CHICA"/>
    <s v="REEMBOLSO DE CASETA POR CAMBIO DE PIPA AVERIADA EN OMA PIPA 13"/>
    <n v="211"/>
    <x v="0"/>
  </r>
  <r>
    <s v="PAGO DE NOMINA OPERATIVA CENTRAL DE CARGA"/>
    <d v="2025-04-17T00:00:00"/>
    <s v="COMPROBANTE DE GASTOS"/>
    <s v="EFECTIVO"/>
    <s v="CAJA CHICA"/>
    <s v="PAGO DE NOMINA OPERATIVA CENTRAL DE CARGA"/>
    <n v="45544.840000000011"/>
    <x v="0"/>
  </r>
  <r>
    <s v="PAGO DE NOMINA OPERATIVA CLARIOS PROY. MTTO"/>
    <d v="2025-04-17T00:00:00"/>
    <s v="COMPROBANTE DE GASTOS"/>
    <s v="EFECTIVO"/>
    <s v="CAJA CHICA"/>
    <s v="PAGO DE NOMINA OPERATIVA CLARIOS PROY. MTTO"/>
    <n v="9803.369999999999"/>
    <x v="0"/>
  </r>
  <r>
    <s v="TAXI POR SERVICIO CLARIOS ROBERTO DEL ROSAL"/>
    <d v="2025-04-18T00:00:00"/>
    <s v="COMPROBANTE DE GASTOS"/>
    <s v="EFECTIVO"/>
    <s v="CAJA CHICA"/>
    <s v="TAXI POR SERVICIO CLARIOS ROBERTO DEL ROSAL"/>
    <n v="300"/>
    <x v="0"/>
  </r>
  <r>
    <s v="PAGO A TRANSITO DE GARCÍA POR LIBERACION DE PIPA 12"/>
    <d v="2025-04-18T00:00:00"/>
    <s v="COMPROBANTE DE GASTOS"/>
    <s v="EFECTIVO"/>
    <s v="CAJA CHICA"/>
    <s v="PAGO A TRANSITO DE GARCÍA POR LIBERACION DE PIPA 12"/>
    <n v="7000"/>
    <x v="0"/>
  </r>
  <r>
    <s v="TAXI PARA SERVICIO CLARIOS DE DOMINGO Y MARTES"/>
    <d v="2025-04-18T00:00:00"/>
    <s v="COMPROBANTE DE GASTOS"/>
    <s v="EFECTIVO"/>
    <s v="CAJA CHICA"/>
    <s v="TAXI PARA SERVICIO CLARIOS DE DOMINGO Y MARTES"/>
    <n v="1050"/>
    <x v="0"/>
  </r>
  <r>
    <s v="RECARGA DE GAS LP PARA PERSONAL DE PATIO"/>
    <d v="2025-04-18T00:00:00"/>
    <s v="COMPROBANTE DE GASTOS"/>
    <s v="EFECTIVO"/>
    <s v="CAJA CHICA"/>
    <s v="RECARGA DE GAS LP PARA PERSONAL DE PATIO"/>
    <n v="500"/>
    <x v="0"/>
  </r>
  <r>
    <s v="SERVICIO DE LIMPIEZA DE OFICINA"/>
    <d v="2025-04-21T00:00:00"/>
    <s v="COMPROBANTE DE GASTOS"/>
    <s v="EFECTIVO"/>
    <s v="CAJA CHICA"/>
    <s v="SERVICIO DE LIMPIEZA DE OFICINA"/>
    <n v="400"/>
    <x v="0"/>
  </r>
  <r>
    <s v="SERVICIO DE LIMPIEZA DE OFICINA"/>
    <d v="2025-04-22T00:00:00"/>
    <s v="COMPROBANTE DE GASTOS"/>
    <s v="EFECTIVO"/>
    <s v="CAJA CHICA"/>
    <s v="SERVICIO DE LIMPIEZA DE OFICINA"/>
    <n v="400"/>
    <x v="0"/>
  </r>
  <r>
    <s v="REA"/>
    <d v="2025-04-22T00:00:00"/>
    <s v="COMPROBANTE DE GASTOS"/>
    <s v="EFECTIVO"/>
    <s v="CAJA CHICA"/>
    <s v="CASETAS POR TRASLADO DE HIACE DE CADEREYTA A GUADALUPE"/>
    <n v="167"/>
    <x v="0"/>
  </r>
  <r>
    <s v="RECARGA DE 5 GARRAFONES"/>
    <d v="2025-04-23T00:00:00"/>
    <s v="COMPROBANTE DE GASTOS"/>
    <s v="EFECTIVO"/>
    <s v="CAJA CHICA"/>
    <s v="RECARGA DE 5 GARRAFONES"/>
    <n v="90"/>
    <x v="0"/>
  </r>
  <r>
    <s v="TAXI POR SERVICIO CLARIOS ROBERTO DEL ROSAL"/>
    <d v="2025-04-23T00:00:00"/>
    <s v="COMPROBANTE DE GASTOS"/>
    <s v="EFECTIVO"/>
    <s v="CAJA CHICA"/>
    <s v="TAXI POR SERVICIO CLARIOS ROBERTO DEL ROSAL"/>
    <n v="300"/>
    <x v="0"/>
  </r>
  <r>
    <s v="TAXI POR SERVICIO CLARIOS ORELIA ROBLEDO"/>
    <d v="2025-04-23T00:00:00"/>
    <s v="COMPROBANTE DE GASTOS"/>
    <s v="EFECTIVO"/>
    <s v="CAJA CHICA"/>
    <s v="TAXI POR SERVICIO CLARIOS ORELIA ROBLEDO"/>
    <n v="450"/>
    <x v="0"/>
  </r>
  <r>
    <s v="SERVICIO DE LIMPIEZA DE OFICINA"/>
    <d v="2025-04-24T00:00:00"/>
    <s v="COMPROBANTE DE GASTOS"/>
    <s v="EFECTIVO"/>
    <s v="CAJA CHICA"/>
    <s v="SERVICIO DE LIMPIEZA DE OFICINA"/>
    <n v="400"/>
    <x v="0"/>
  </r>
  <r>
    <s v="TAXI ORELIA ROBLEDO"/>
    <d v="2025-04-24T00:00:00"/>
    <s v="COMPROBANTE DE GASTOS"/>
    <s v="EFECTIVO"/>
    <s v="CAJA CHICA"/>
    <s v="TAXI ORELIA ROBLEDO"/>
    <n v="450"/>
    <x v="0"/>
  </r>
  <r>
    <s v="REEMBOLSO POR SERVICIO DE VULKA"/>
    <d v="2025-04-25T00:00:00"/>
    <s v="COMPROBANTE DE GASTOS"/>
    <s v="EFECTIVO"/>
    <s v="CAJA CHICA"/>
    <s v="REEMBOLSO POR SERVICIO DE VULKA"/>
    <n v="600"/>
    <x v="0"/>
  </r>
  <r>
    <s v="SERVICIO DE LIMPIEZA DE OFICINA"/>
    <d v="2025-04-25T00:00:00"/>
    <s v="COMPROBANTE DE GASTOS"/>
    <s v="EFECTIVO"/>
    <s v="CAJA CHICA"/>
    <s v="SERVICIO DE LIMPIEZA DE OFICINA"/>
    <n v="400"/>
    <x v="0"/>
  </r>
  <r>
    <s v="CENA PARA PERSONAL DE MTTO POR REPARACIÓN DE GUZZLER"/>
    <d v="2025-04-25T00:00:00"/>
    <s v="COMPROBANTE DE GASTOS"/>
    <s v="EFECTIVO"/>
    <s v="CAJA CHICA"/>
    <s v="CENA PARA PERSONAL DE MTTO POR REPARACIÓN DE GUZZLER"/>
    <n v="300"/>
    <x v="0"/>
  </r>
  <r>
    <s v="PAGO DE NOMINA OPERATIVA"/>
    <d v="2025-04-25T00:00:00"/>
    <s v="COMPROBANTE DE GASTOS"/>
    <s v="EFECTIVO"/>
    <s v="CAJA CHICA"/>
    <s v="PAGO DE NOMINA OPERATIVA"/>
    <n v="51704.381428571425"/>
    <x v="0"/>
  </r>
  <r>
    <s v="COMPRA DE 100 TYVEK"/>
    <d v="2025-04-25T00:00:00"/>
    <s v="COMPROBANTE DE GASTOS"/>
    <s v="EFECTIVO"/>
    <s v="CAJA CHICA"/>
    <s v="COMPRA DE 100 TYVEK"/>
    <n v="4397"/>
    <x v="0"/>
  </r>
  <r>
    <s v="PAGO RENTA DE CASA Y DEPOSITO DE MES DE RENTA"/>
    <d v="2025-04-25T00:00:00"/>
    <s v="COMPROBANTE DE GASTOS"/>
    <s v="EFECTIVO"/>
    <s v="CAJA CHICA"/>
    <s v="PAGO RENTA DE CASA Y DEPOSITO DE MES DE RENTA"/>
    <n v="36000"/>
    <x v="0"/>
  </r>
  <r>
    <s v="TAXI DE HOMERO ROBLEDO"/>
    <d v="2025-04-25T00:00:00"/>
    <s v="COMPROBANTE DE GASTOS"/>
    <s v="EFECTIVO"/>
    <s v="CAJA CHICA"/>
    <s v="TAXI DE HOMERO ROBLEDO"/>
    <n v="800"/>
    <x v="0"/>
  </r>
  <r>
    <s v="TAXIS DE ORELIA ROBLEDO PARA SERVICIO CLARIOS (SABADO, DOMINGO Y LUNES)"/>
    <d v="2025-04-25T00:00:00"/>
    <s v="COMPROBANTE DE GASTOS"/>
    <s v="EFECTIVO"/>
    <s v="CAJA CHICA"/>
    <s v="TAXIS DE ORELIA ROBLEDO PARA SERVICIO CLARIOS (SABADO, DOMINGO Y LUNES)"/>
    <n v="1200"/>
    <x v="0"/>
  </r>
  <r>
    <s v="COLCHONES"/>
    <d v="2025-04-26T00:00:00"/>
    <s v="COMPROBANTE DE GASTOS"/>
    <s v="EFECTIVO"/>
    <s v="CAJA CHICA"/>
    <s v="COLCHONES"/>
    <n v="15000"/>
    <x v="0"/>
  </r>
  <r>
    <s v="2 BASES PARA COLCHON INDIVIDUAL"/>
    <d v="2025-04-26T00:00:00"/>
    <s v="COMPROBANTE DE GASTOS"/>
    <s v="EFECTIVO"/>
    <s v="CAJA CHICA"/>
    <s v="2 BASES PARA COLCHON INDIVIDUAL"/>
    <n v="2000"/>
    <x v="0"/>
  </r>
  <r>
    <s v="PLACA DE ACERO"/>
    <d v="2025-04-26T00:00:00"/>
    <s v="COMPROBANTE DE GASTOS"/>
    <s v="EFECTIVO"/>
    <s v="CAJA CHICA"/>
    <s v="PLACA DE ACERO"/>
    <n v="1500"/>
    <x v="0"/>
  </r>
  <r>
    <s v="COPIA DE 3 JUEGOS DE LLAVES DE CASA DE RENTA"/>
    <d v="2025-04-26T00:00:00"/>
    <s v="COMPROBANTE DE GASTOS"/>
    <s v="EFECTIVO"/>
    <s v="CAJA CHICA"/>
    <s v="COPIA DE 3 JUEGOS DE LLAVES DE CASA DE RENTA"/>
    <n v="400"/>
    <x v="0"/>
  </r>
  <r>
    <s v="PRESTAMO PERSONAL"/>
    <d v="2025-04-28T00:00:00"/>
    <s v="COMPROBANTE DE GASTOS"/>
    <s v="EFECTIVO"/>
    <s v="CAJA CHICA"/>
    <s v="PRESTAMO PERSONAL: JOSE LUIS QUEZADA SE REBAJA EN PRIMER SEMANA"/>
    <n v="500"/>
    <x v="0"/>
  </r>
  <r>
    <s v="PRESTAMO PERSONAL"/>
    <d v="2025-04-28T00:00:00"/>
    <s v="COMPROBANTE DE GASTOS"/>
    <s v="EFECTIVO"/>
    <s v="CAJA CHICA"/>
    <s v="PRESTAMO PERSONAL: JORGE DOMINGUEZ SE REBAJA EN PRIMER SEMANA"/>
    <n v="500"/>
    <x v="0"/>
  </r>
  <r>
    <s v="SERVICIO DE LIMPIEZA DE OFICINA"/>
    <d v="2025-04-28T00:00:00"/>
    <s v="COMPROBANTE DE GASTOS"/>
    <s v="EFECTIVO"/>
    <s v="CAJA CHICA"/>
    <s v="SERVICIO DE LIMPIEZA DE OFICINA"/>
    <n v="400"/>
    <x v="0"/>
  </r>
  <r>
    <s v="COMPRA DE TABLOIDE PARA FERIA DE EMPLEO"/>
    <d v="2025-04-28T00:00:00"/>
    <s v="COMPROBANTE DE GASTOS"/>
    <s v="EFECTIVO"/>
    <s v="CAJA CHICA"/>
    <s v="COMPRA DE TABLOIDE PARA FERIA DE EMPLEO"/>
    <n v="35"/>
    <x v="0"/>
  </r>
  <r>
    <s v="EFECTIVO ENTREGADO A BENNY"/>
    <d v="2025-04-29T00:00:00"/>
    <s v="COMPROBANTE DE GASTOS"/>
    <s v="EFECTIVO"/>
    <s v="CAJA CHICA"/>
    <s v="EFECTIVO ENTREGADO A BENNY"/>
    <n v="30000"/>
    <x v="0"/>
  </r>
  <r>
    <s v="COMPRA DE 5 TAMBOS PARA PROYECTO CLARIOS"/>
    <d v="2025-04-29T00:00:00"/>
    <s v="COMPROBANTE DE GASTOS"/>
    <s v="EFECTIVO"/>
    <s v="CAJA CHICA"/>
    <s v="COMPRA DE 5 TAMBOS PARA PROYECTO CLARIOS"/>
    <n v="2000"/>
    <x v="0"/>
  </r>
  <r>
    <s v="SERVICIO DE LIMPIEZA DE OFICINA"/>
    <d v="2025-04-29T00:00:00"/>
    <s v="COMPROBANTE DE GASTOS"/>
    <s v="EFECTIVO"/>
    <s v="CAJA CHICA"/>
    <s v="SERVICIO DE LIMPIEZA DE OFICINA"/>
    <n v="400"/>
    <x v="0"/>
  </r>
  <r>
    <s v="REEMBOLSO DE TRANSPORTE"/>
    <d v="2025-04-29T00:00:00"/>
    <s v="COMPROBANTE DE GASTOS"/>
    <s v="EFECTIVO"/>
    <s v="CAJA CHICA"/>
    <s v="REEMBOLSO DE TRANSPORTE"/>
    <n v="800"/>
    <x v="0"/>
  </r>
  <r>
    <s v="REEMBOLSO DE TRANSPORTE"/>
    <d v="2025-04-29T00:00:00"/>
    <s v="COMPROBANTE DE GASTOS"/>
    <s v="EFECTIVO"/>
    <s v="CAJA CHICA"/>
    <s v="REEMBOLSO DE TRANSPORTE"/>
    <n v="6488"/>
    <x v="0"/>
  </r>
  <r>
    <s v="REEMBOLSO DE TRANSPORTE"/>
    <d v="2025-04-29T00:00:00"/>
    <s v="COMPROBANTE DE GASTOS"/>
    <s v="EFECTIVO"/>
    <s v="CAJA CHICA"/>
    <s v="REEMBOLSO DE TRANSPORTE"/>
    <n v="1000"/>
    <x v="0"/>
  </r>
  <r>
    <s v="REEMBOLSO DE TRANSPORTE"/>
    <d v="2025-04-29T00:00:00"/>
    <s v="COMPROBANTE DE GASTOS"/>
    <s v="EFECTIVO"/>
    <s v="CAJA CHICA"/>
    <s v="REEMBOLSO DE TRANSPORTE"/>
    <n v="500"/>
    <x v="0"/>
  </r>
  <r>
    <s v="TABLOIDE PARA FERIA DE EMPLEO"/>
    <d v="2025-04-29T00:00:00"/>
    <s v="COMPROBANTE DE GASTOS"/>
    <s v="EFECTIVO"/>
    <s v="CAJA CHICA"/>
    <s v="TABLOIDE PARA FERIA DE EMPLEO"/>
    <n v="35"/>
    <x v="0"/>
  </r>
  <r>
    <s v="PAGO DE NOMINA ADMINISTRATIVA"/>
    <d v="2025-04-30T00:00:00"/>
    <s v="COMPROBANTE DE GASTOS"/>
    <s v="EFECTIVO"/>
    <s v="CAJA CHICA"/>
    <s v="PAGO DE NOMINA ADMINISTRATIVA"/>
    <n v="78687.16"/>
    <x v="0"/>
  </r>
  <r>
    <s v="PAGO DE COMISIONES DE VENTAS"/>
    <d v="2025-04-30T00:00:00"/>
    <s v="COMPROBANTE DE GASTOS"/>
    <s v="EFECTIVO"/>
    <s v="CAJA CHICA"/>
    <s v="LUIS ALBERTO CASTILLO"/>
    <n v="59163"/>
    <x v="0"/>
  </r>
  <r>
    <s v="PAGO DE COMISIONES DE VENTAS"/>
    <d v="2025-04-30T00:00:00"/>
    <s v="COMPROBANTE DE GASTOS"/>
    <s v="EFECTIVO"/>
    <s v="CAJA CHICA"/>
    <s v="ANA LAURA ENRIQUEZ"/>
    <n v="66542"/>
    <x v="0"/>
  </r>
  <r>
    <s v="DEPOSITO A CTA BANCOMER DE GUADALUPE CRUZ USCANGA"/>
    <d v="2025-04-30T00:00:00"/>
    <s v="COMPROBANTE DE GASTOS"/>
    <s v="EFECTIVO"/>
    <s v="CAJA CHICA"/>
    <s v="DEPOSITO A CTA BANCOMER DE GUADALUPE CRUZ USCANGA"/>
    <n v="1256"/>
    <x v="0"/>
  </r>
  <r>
    <s v="TAXI PARA ELENA POR SERVICIO CLARIOS"/>
    <d v="2025-04-30T00:00:00"/>
    <s v="COMPROBANTE DE GASTOS"/>
    <s v="EFECTIVO"/>
    <s v="CAJA CHICA"/>
    <s v="TAXI PARA ELENA POR SERVICIO CLARIOS"/>
    <n v="250"/>
    <x v="0"/>
  </r>
  <r>
    <s v="PAGO DE RECIBO TELMEX"/>
    <d v="2025-04-30T00:00:00"/>
    <s v="COMPROBANTE DE GASTOS"/>
    <s v="EFECTIVO"/>
    <s v="CAJA CHICA"/>
    <s v="PAGO DE RECIBO TELMEX"/>
    <n v="399"/>
    <x v="0"/>
  </r>
  <r>
    <s v="COMPRA DE 2 FULLFACE PARA SERVICIO CLARIOS"/>
    <d v="2025-04-30T00:00:00"/>
    <s v="COMPROBANTE DE GASTOS"/>
    <s v="EFECTIVO"/>
    <s v="CAJA CHICA"/>
    <s v="COMPRA DE 2 FULLFACE PARA SERVICIO CLARIOS"/>
    <n v="98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s v="COMPRA DE 4 LITERAS"/>
    <d v="2025-05-02T00:00:00"/>
    <s v="COMPROBANTE DE GASTOS"/>
    <s v="EFECTIVO"/>
    <s v="CAJA CHICA"/>
    <s v="COMPRA DE 4 LITERAS"/>
    <n v="9600"/>
    <x v="0"/>
  </r>
  <r>
    <s v="SERVICIO DE LIMPIEZA DE OFICINA"/>
    <d v="2025-05-02T00:00:00"/>
    <s v="COMPROBANTE DE GASTOS"/>
    <s v="EFECTIVO"/>
    <s v="CAJA CHICA"/>
    <s v="SERVICIO DE LIMPIEZA DE OFICINA"/>
    <n v="400"/>
    <x v="0"/>
  </r>
  <r>
    <s v="PAGO DE NOMINA OPERATIVA"/>
    <d v="2025-05-02T00:00:00"/>
    <s v="COMPROBANTE DE GASTOS"/>
    <s v="EFECTIVO"/>
    <s v="CAJA CHICA"/>
    <s v="PAGO DE NOMINA OPERATIVA"/>
    <n v="57017.66"/>
    <x v="0"/>
  </r>
  <r>
    <s v="SERVICIO DE VULKA MOVIL"/>
    <d v="2025-05-02T00:00:00"/>
    <s v="COMPROBANTE DE GASTOS"/>
    <s v="EFECTIVO"/>
    <s v="CAJA CHICA"/>
    <s v="SERVICIO DE VULKA MOVIL"/>
    <n v="350"/>
    <x v="0"/>
  </r>
  <r>
    <s v="COMPLEMENTO DE NOMINA DE FRANCISCO ALFREDO LOPEZ GUIA"/>
    <d v="2025-05-02T00:00:00"/>
    <s v="COMPROBANTE DE GASTOS"/>
    <s v="EFECTIVO"/>
    <s v="CAJA CHICA"/>
    <s v="COMPLEMENTO DE NOMINA DE FRANCISCO ALFREDO LOPEZ GUIA"/>
    <n v="600"/>
    <x v="0"/>
  </r>
  <r>
    <s v="CENA Y TAXI DE ROBERTO DEL ROSAL POR SERVICIO CLARIOS"/>
    <d v="2025-05-02T00:00:00"/>
    <s v="COMPROBANTE DE GASTOS"/>
    <s v="EFECTIVO"/>
    <s v="CAJA CHICA"/>
    <s v="CENA Y TAXI DE ROBERTO DEL ROSAL POR SERVICIO CLARIOS"/>
    <n v="500"/>
    <x v="0"/>
  </r>
  <r>
    <s v="TAXI DE HOMERO ROBLEDO POR SERVICIO CLARIOS"/>
    <d v="2025-05-02T00:00:00"/>
    <s v="COMPROBANTE DE GASTOS"/>
    <s v="EFECTIVO"/>
    <s v="CAJA CHICA"/>
    <s v="TAXI DE HOMERO ROBLEDO POR SERVICIO CLARIOS"/>
    <n v="400"/>
    <x v="0"/>
  </r>
  <r>
    <s v="DEPOSITO A ALBERTO ZAMUDIO"/>
    <d v="2025-05-03T00:00:00"/>
    <s v="COMPROBANTE DE GASTOS"/>
    <s v="EFECTIVO"/>
    <s v="CAJA CHICA"/>
    <s v="DEPOSITO A ALBERTO ZAMUDIO"/>
    <n v="889.59"/>
    <x v="0"/>
  </r>
  <r>
    <s v="Monitor inalámbrico con cámara (PARA BARREDORA)"/>
    <d v="2025-05-03T00:00:00"/>
    <s v="COMPROBANTE DE GASTOS"/>
    <s v="EFECTIVO"/>
    <s v="CAJA CHICA"/>
    <s v="Monitor inalámbrico con cámara (PARA BARREDORA)"/>
    <n v="1497"/>
    <x v="0"/>
  </r>
  <r>
    <s v="MARCADOR DE TEMPERATURA (PARA BEAT)"/>
    <d v="2025-05-03T00:00:00"/>
    <s v="COMPROBANTE DE GASTOS"/>
    <s v="EFECTIVO"/>
    <s v="CAJA CHICA"/>
    <s v="MARCADOR DE TEMPERATURA (PARA BEAT)"/>
    <n v="1185"/>
    <x v="0"/>
  </r>
  <r>
    <s v="2 colchones"/>
    <d v="2025-05-03T00:00:00"/>
    <s v="COMPROBANTE DE GASTOS"/>
    <s v="EFECTIVO"/>
    <s v="CAJA CHICA"/>
    <s v="2 colchones"/>
    <n v="3000"/>
    <x v="0"/>
  </r>
  <r>
    <s v="RECIBO DE GAS DE DEPARTAMENTO"/>
    <d v="2025-05-03T00:00:00"/>
    <s v="COMPROBANTE DE GASTOS"/>
    <s v="EFECTIVO"/>
    <s v="CAJA CHICA"/>
    <s v="RECIBO DE GAS DE DEPARTAMENTO"/>
    <n v="389"/>
    <x v="0"/>
  </r>
  <r>
    <s v="TAXI PARA ORELIA ROBLEDO POR SERVICIO CLARIOS DEL DOMINGO 04 DE MAYO"/>
    <d v="2025-05-04T00:00:00"/>
    <s v="COMPROBANTE DE GASTOS"/>
    <s v="EFECTIVO"/>
    <s v="CAJA CHICA"/>
    <s v="TAXI PARA ORELIA ROBLEDO POR SERVICIO CLARIOS DEL DOMINGO 04 DE MAYO"/>
    <n v="450"/>
    <x v="0"/>
  </r>
  <r>
    <s v="EFECTIVO ENTREGADO A ERIK MUNGUIA"/>
    <d v="2025-05-04T00:00:00"/>
    <s v="COMPROBANTE DE GASTOS"/>
    <s v="EFECTIVO"/>
    <s v="CAJA CHICA"/>
    <s v="REPARACION DE A/C DE BARREDORA"/>
    <n v="2500"/>
    <x v="0"/>
  </r>
  <r>
    <s v="SERVICIO DE LIMPIEZA DE OFICINA"/>
    <d v="2025-05-05T00:00:00"/>
    <s v="COMPROBANTE DE GASTOS"/>
    <s v="EFECTIVO"/>
    <s v="CAJA CHICA"/>
    <s v="SERVICIO DE LIMPIEZA DE OFICINA"/>
    <n v="400"/>
    <x v="0"/>
  </r>
  <r>
    <s v="CAMBIO DE CENTRO DE CARGA A CELULAR DE MTTO (LUIS PALACIOS)"/>
    <d v="2025-05-05T00:00:00"/>
    <s v="COMPROBANTE DE GASTOS"/>
    <s v="EFECTIVO"/>
    <s v="CAJA CHICA"/>
    <s v="CAMBIO DE CENTRO DE CARGA A CELULAR DE MTTO (LUIS PALACIOS)"/>
    <n v="250"/>
    <x v="0"/>
  </r>
  <r>
    <s v="REEMBOLSO DE PASAJE DE AUTOBUS"/>
    <d v="2025-05-05T00:00:00"/>
    <s v="COMPROBANTE DE GASTOS"/>
    <s v="EFECTIVO"/>
    <s v="CAJA CHICA"/>
    <s v="REEMBOLSO DE PASAJE DE AUTOBUS JULES EMMANUEL RICALDE MEJIA"/>
    <n v="900"/>
    <x v="0"/>
  </r>
  <r>
    <s v="TAXI PARA ORELIA ROBLEDO POR SERVICIO CLARIOS"/>
    <d v="2025-05-05T00:00:00"/>
    <s v="COMPROBANTE DE GASTOS"/>
    <s v="EFECTIVO"/>
    <s v="CAJA CHICA"/>
    <s v="TAXI PARA ORELIA ROBLEDO POR SERVICIO CLARIOS"/>
    <n v="500"/>
    <x v="0"/>
  </r>
  <r>
    <s v="SERVICIO DE LIMPIEZA DE OFICINA"/>
    <d v="2025-05-06T00:00:00"/>
    <s v="COMPROBANTE DE GASTOS"/>
    <s v="EFECTIVO"/>
    <s v="CAJA CHICA"/>
    <s v="SERVICIO DE LIMPIEZA DE OFICINA"/>
    <n v="400"/>
    <x v="0"/>
  </r>
  <r>
    <s v="REEMBOLSO DE PASAJE DE AUTOBUS"/>
    <d v="2025-05-06T00:00:00"/>
    <s v="COMPROBANTE DE GASTOS"/>
    <s v="EFECTIVO"/>
    <s v="CAJA CHICA"/>
    <s v="REEMBOLSO DE PASAJE DE AUTOBUS LIZANDRO HERNANDEZ FLORES"/>
    <n v="900"/>
    <x v="0"/>
  </r>
  <r>
    <s v="RECARGA DE 6 GARRAFONES DE AGUA"/>
    <d v="2025-05-06T00:00:00"/>
    <s v="COMPROBANTE DE GASTOS"/>
    <s v="EFECTIVO"/>
    <s v="CAJA CHICA"/>
    <s v="RECARGA DE 6 GARRAFONES DE AGUA"/>
    <n v="108"/>
    <x v="0"/>
  </r>
  <r>
    <s v="DEPOSITO A ALBERTO ZAMUDIO"/>
    <d v="2025-05-08T00:00:00"/>
    <s v="COMPROBANTE DE GASTOS"/>
    <s v="EFECTIVO"/>
    <s v="CAJA CHICA"/>
    <s v="DEPOSITO A ALBERTO ZAMUDIO (NOMINA)"/>
    <n v="889"/>
    <x v="0"/>
  </r>
  <r>
    <s v="DEPOSITO A ALBERTO ZAMUDIO"/>
    <d v="2025-05-08T00:00:00"/>
    <s v="COMPROBANTE DE GASTOS"/>
    <s v="EFECTIVO"/>
    <s v="CAJA CHICA"/>
    <s v="DEPOSITO A ALBERTO ZAMUDIO (REEMBOLSO DE VULKA)"/>
    <n v="400"/>
    <x v="0"/>
  </r>
  <r>
    <s v="REEMBOLSO DE TAXI POR SERVICIO CLARIOS DEL DOMINGO Y MARTES"/>
    <d v="2025-05-09T00:00:00"/>
    <s v="COMPROBANTE DE GASTOS"/>
    <s v="EFECTIVO"/>
    <s v="CAJA CHICA"/>
    <s v="REEMBOLSO DE TAXI POR SERVICIO CLARIOS DEL DOMINGO Y MARTES"/>
    <n v="800"/>
    <x v="0"/>
  </r>
  <r>
    <s v="PAGO DE NOMINA OPERATIVA"/>
    <d v="2025-05-09T00:00:00"/>
    <s v="COMPROBANTE DE GASTOS"/>
    <s v="EFECTIVO"/>
    <s v="CAJA CHICA"/>
    <s v="PAGO DE NOMINA OPERATIVA"/>
    <n v="48294.239999999998"/>
    <x v="0"/>
  </r>
  <r>
    <s v="SERVICIO DE LIMPIEZA DE OFICINA"/>
    <d v="2025-05-09T00:00:00"/>
    <s v="COMPROBANTE DE GASTOS"/>
    <s v="EFECTIVO"/>
    <s v="CAJA CHICA"/>
    <s v="SERVICIO DE LIMPIEZA DE OFICINA"/>
    <n v="400"/>
    <x v="0"/>
  </r>
  <r>
    <s v="TAXI DE ORELIA ROBLEDO POR SERVICIO CLARIOS DOMINGO Y LUNES"/>
    <d v="2025-05-10T00:00:00"/>
    <s v="COMPROBANTE DE GASTOS"/>
    <s v="EFECTIVO"/>
    <s v="CAJA CHICA"/>
    <s v="TAXI DE ORELIA ROBLEDO POR SERVICIO CLARIOS DOMINGO Y LUNES"/>
    <n v="900"/>
    <x v="0"/>
  </r>
  <r>
    <s v="FINIQUITO DE QUEZADA VILLAGRAN JOSE LUIS"/>
    <d v="2025-05-10T00:00:00"/>
    <s v="COMPROBANTE DE GASTOS"/>
    <s v="EFECTIVO"/>
    <s v="CAJA CHICA"/>
    <s v="FINIQUITO DE QUEZADA VILLAGRAN JOSE LUIS"/>
    <n v="1310"/>
    <x v="0"/>
  </r>
  <r>
    <s v="DEPOSITO DE RENTA DE DEPARTAMENTO Y RECIBOS"/>
    <d v="2025-05-10T00:00:00"/>
    <s v="COMPROBANTE DE GASTOS"/>
    <s v="EFECTIVO"/>
    <s v="CAJA CHICA"/>
    <s v="DEPOSITO DE RENTA DE DEPARTAMENTO Y RECIBOS"/>
    <n v="8677"/>
    <x v="0"/>
  </r>
  <r>
    <s v="RECARGA DE 6 GARRAFONES DE AGUA"/>
    <d v="2025-05-12T00:00:00"/>
    <s v="COMPROBANTE DE GASTOS"/>
    <s v="EFECTIVO"/>
    <s v="CAJA CHICA"/>
    <s v="RECARGA DE 6 GARRAFONES DE AGUA"/>
    <n v="108"/>
    <x v="0"/>
  </r>
  <r>
    <s v="PAGO DE RECIBO DE AGUA Y DRENAJE"/>
    <d v="2025-05-12T00:00:00"/>
    <s v="COMPROBANTE DE GASTOS"/>
    <s v="EFECTIVO"/>
    <s v="CAJA CHICA"/>
    <s v="PAGO DE RECIBO DE AGUA Y DRENAJE"/>
    <n v="5244"/>
    <x v="0"/>
  </r>
  <r>
    <s v="SERVICIO DE LIMPIEZA DE OFICINA"/>
    <d v="2025-05-12T00:00:00"/>
    <s v="COMPROBANTE DE GASTOS"/>
    <s v="EFECTIVO"/>
    <s v="CAJA CHICA"/>
    <s v="SERVICIO DE LIMPIEZA DE OFICINA"/>
    <n v="400"/>
    <x v="0"/>
  </r>
  <r>
    <s v="PRESTAMO PARA GASTOS MARCOS DAVID GONZALEZ SILVA"/>
    <d v="2025-05-12T00:00:00"/>
    <s v="COMPROBANTE DE GASTOS"/>
    <s v="EFECTIVO"/>
    <s v="CAJA CHICA"/>
    <s v="PRESTAMO PARA GASTOS MARCOS DAVID GONZALEZ SILVA"/>
    <n v="200"/>
    <x v="0"/>
  </r>
  <r>
    <s v="PRESTAMO PARA GASTOS JOSE MANUEL AGOSTO RAMIREZ"/>
    <d v="2025-05-12T00:00:00"/>
    <s v="COMPROBANTE DE GASTOS"/>
    <s v="EFECTIVO"/>
    <s v="CAJA CHICA"/>
    <s v="PRESTAMO PARA GASTOS JOSE MANUEL AGOSTO RAMIREZ"/>
    <n v="200"/>
    <x v="0"/>
  </r>
  <r>
    <s v="TAXI"/>
    <d v="2025-05-12T00:00:00"/>
    <s v="COMPROBANTE DE GASTOS"/>
    <s v="EFECTIVO"/>
    <s v="CAJA CHICA"/>
    <s v="TAXI DE CENTRAL DE AUTOBUSES A CENTRAL DE CARGA"/>
    <n v="100"/>
    <x v="0"/>
  </r>
  <r>
    <s v="SERVICIO DE LIMPIEZA DE OFICINA"/>
    <d v="2025-05-12T00:00:00"/>
    <s v="COMPROBANTE DE GASTOS"/>
    <s v="EFECTIVO"/>
    <s v="CAJA CHICA"/>
    <s v="SERVICIO DE LIMPIEZA DE OFICINA"/>
    <n v="400"/>
    <x v="0"/>
  </r>
  <r>
    <s v="SERVICIO DE TORNO"/>
    <d v="2025-05-12T00:00:00"/>
    <s v="COMPROBANTE DE GASTOS"/>
    <s v="EFECTIVO"/>
    <s v="CAJA CHICA"/>
    <s v="RECTIFICADO"/>
    <n v="120"/>
    <x v="0"/>
  </r>
  <r>
    <s v="SERVICIO DE VULKA MOVIL"/>
    <d v="2025-05-13T00:00:00"/>
    <s v="COMPROBANTE DE GASTOS"/>
    <s v="EFECTIVO"/>
    <s v="CAJA CHICA"/>
    <s v="SERVICIO DE VULKA MOVIL PIPA 13"/>
    <n v="500"/>
    <x v="0"/>
  </r>
  <r>
    <s v="COPIA DE LLAVES DE DEPARTAMENTO"/>
    <d v="2025-05-13T00:00:00"/>
    <s v="COMPROBANTE DE GASTOS"/>
    <s v="EFECTIVO"/>
    <s v="CAJA CHICA"/>
    <s v="COPIA DE LLAVES DE DEPARTAMENTO"/>
    <n v="80"/>
    <x v="0"/>
  </r>
  <r>
    <s v="SERVICIO DE LIMPIEZA DE OFICINA"/>
    <d v="2025-05-13T00:00:00"/>
    <s v="COMPROBANTE DE GASTOS"/>
    <s v="EFECTIVO"/>
    <s v="CAJA CHICA"/>
    <s v="SERVICIO DE LIMPIEZA DE OFICINA"/>
    <n v="400"/>
    <x v="0"/>
  </r>
  <r>
    <s v="SERVICIO DE LIMPIEZA DE OFICINA"/>
    <d v="2025-05-15T00:00:00"/>
    <s v="COMPROBANTE DE GASTOS"/>
    <s v="EFECTIVO"/>
    <s v="CAJA CHICA"/>
    <s v="SERVICIO DE LIMPIEZA DE OFICINA"/>
    <n v="400"/>
    <x v="0"/>
  </r>
  <r>
    <s v="PAGO DE NOMINA ADMINISTRATIVA"/>
    <d v="2025-05-15T00:00:00"/>
    <s v="COMPROBANTE DE GASTOS"/>
    <s v="EFECTIVO"/>
    <s v="CAJA CHICA"/>
    <s v="PAGO DE NOMINA ADMINISTRATIVA"/>
    <n v="84601.46"/>
    <x v="0"/>
  </r>
  <r>
    <s v="SERVICIO DE LIMPIEZA DE OFICINA"/>
    <d v="2025-05-16T00:00:00"/>
    <s v="COMPROBANTE DE GASTOS"/>
    <s v="EFECTIVO"/>
    <s v="CAJA CHICA"/>
    <s v="SERVICIO DE LIMPIEZA DE OFICINA"/>
    <n v="400"/>
    <x v="0"/>
  </r>
  <r>
    <s v="PAGO DE NOMINA OPERATIVA"/>
    <d v="2025-05-16T00:00:00"/>
    <s v="COMPROBANTE DE GASTOS"/>
    <s v="EFECTIVO"/>
    <s v="CAJA CHICA"/>
    <s v="PAGO DE NOMINA OPERATIVA"/>
    <n v="54838.361428571436"/>
    <x v="0"/>
  </r>
  <r>
    <s v="PAGO A TRANSITO DE GUADALUPE"/>
    <d v="2025-05-15T00:00:00"/>
    <s v="COMPROBANTE DE GASTOS"/>
    <s v="EFECTIVO"/>
    <s v="CAJA CHICA"/>
    <s v="PAGO A TRANSITO DE GUADALUPE"/>
    <n v="1800"/>
    <x v="0"/>
  </r>
  <r>
    <s v="PAGO A TRANSITO DE SAN NICOLAS"/>
    <d v="2025-05-15T00:00:00"/>
    <s v="COMPROBANTE DE GASTOS"/>
    <s v="EFECTIVO"/>
    <s v="CAJA CHICA"/>
    <s v="PAGO A TRANSITO DE SAN NICOLAS"/>
    <n v="2800"/>
    <x v="0"/>
  </r>
  <r>
    <s v="PAGO A TRANSITO DE MONTERREY"/>
    <d v="2025-05-15T00:00:00"/>
    <s v="COMPROBANTE DE GASTOS"/>
    <s v="EFECTIVO"/>
    <s v="CAJA CHICA"/>
    <s v="PAGO A TRANSITO DE MONTERREY"/>
    <n v="5000"/>
    <x v="0"/>
  </r>
  <r>
    <s v="PAGO A TRANSITO DE CADEREYTA"/>
    <d v="2025-05-15T00:00:00"/>
    <s v="COMPROBANTE DE GASTOS"/>
    <s v="EFECTIVO"/>
    <s v="CAJA CHICA"/>
    <s v="PAGO A TRANSITO DE CADEREYTA"/>
    <n v="2000"/>
    <x v="0"/>
  </r>
  <r>
    <s v="PAGO A TRANSITO DE CIENEGA DE FLORES"/>
    <d v="2025-05-15T00:00:00"/>
    <s v="COMPROBANTE DE GASTOS"/>
    <s v="EFECTIVO"/>
    <s v="CAJA CHICA"/>
    <s v="PAGO A TRANSITO DE CIENEGA DE FLORES"/>
    <n v="2000"/>
    <x v="0"/>
  </r>
  <r>
    <s v="PAGO A TRANSITO DE SANTA CATARINA"/>
    <d v="2025-05-15T00:00:00"/>
    <s v="COMPROBANTE DE GASTOS"/>
    <s v="EFECTIVO"/>
    <s v="CAJA CHICA"/>
    <s v="PAGO A TRANSITO DE SANTA CATARINA"/>
    <n v="2000"/>
    <x v="0"/>
  </r>
  <r>
    <s v="PAGO A TRANSITO DE ESCOBEDO"/>
    <d v="2025-05-15T00:00:00"/>
    <s v="COMPROBANTE DE GASTOS"/>
    <s v="EFECTIVO"/>
    <s v="CAJA CHICA"/>
    <s v="PAGO A TRANSITO DE ESCOBEDO"/>
    <n v="3000"/>
    <x v="0"/>
  </r>
  <r>
    <s v="PAGO A TRANSITO DE PESQUERIA"/>
    <d v="2025-05-15T00:00:00"/>
    <s v="COMPROBANTE DE GASTOS"/>
    <s v="EFECTIVO"/>
    <s v="CAJA CHICA"/>
    <s v="PAGO A TRANSITO DE PESQUERIA"/>
    <n v="2000"/>
    <x v="0"/>
  </r>
  <r>
    <s v="HONORARIOS DE LIC LEIJA"/>
    <d v="2025-05-16T00:00:00"/>
    <s v="COMPROBANTE DE GASTOS"/>
    <s v="EFECTIVO"/>
    <s v="CAJA CHICA"/>
    <s v="HONORARIOS DE LIC LEIJA"/>
    <n v="2938"/>
    <x v="0"/>
  </r>
  <r>
    <s v="COMPRA DE 3 LITERAS"/>
    <d v="2025-05-17T00:00:00"/>
    <s v="COMPROBANTE DE GASTOS"/>
    <s v="EFECTIVO"/>
    <s v="CAJA CHICA"/>
    <s v="COMPRA DE 3 LITERAS"/>
    <n v="7200"/>
    <x v="0"/>
  </r>
  <r>
    <s v="COMPRA DE 4 COLCHONES"/>
    <d v="2025-05-17T00:00:00"/>
    <s v="COMPROBANTE DE GASTOS"/>
    <s v="EFECTIVO"/>
    <s v="CAJA CHICA"/>
    <s v="COMPRA DE 4 COLCHONES"/>
    <n v="6000"/>
    <x v="0"/>
  </r>
  <r>
    <s v="PAGO DE RECIBO TELMEX"/>
    <d v="2025-05-17T00:00:00"/>
    <s v="COMPROBANTE DE GASTOS"/>
    <s v="EFECTIVO"/>
    <s v="CAJA CHICA"/>
    <s v="PAGO DE RECIBO TELMEX"/>
    <n v="399"/>
    <x v="0"/>
  </r>
  <r>
    <s v="BONO DE 2 REFERIDO A JORGE ALBERTO DOMINGUEZ VAZQUEZ"/>
    <d v="2025-05-17T00:00:00"/>
    <s v="COMPROBANTE DE GASTOS"/>
    <s v="EFECTIVO"/>
    <s v="CAJA CHICA"/>
    <s v="BONO DE 2 REFERIDO A JORGE ALBERTO DOMINGUEZ VAZQUEZ"/>
    <n v="1000"/>
    <x v="0"/>
  </r>
  <r>
    <s v="SERVICIO DE TORNO"/>
    <d v="2025-05-17T00:00:00"/>
    <s v="COMPROBANTE DE GASTOS"/>
    <s v="EFECTIVO"/>
    <s v="CAJA CHICA"/>
    <s v="RECTIFICADO DE COPLE PARA PIPA 6"/>
    <n v="200"/>
    <x v="0"/>
  </r>
  <r>
    <s v="TAXI PARA SERVICIO CLARIOS DEL DOMINGO Y LUNES (ORELIA ROBLEDO)"/>
    <d v="2025-05-17T00:00:00"/>
    <s v="COMPROBANTE DE GASTOS"/>
    <s v="EFECTIVO"/>
    <s v="CAJA CHICA"/>
    <s v="TAXI PARA SERVICIO CLARIOS DEL DOMINGO Y LUNES (ORELIA ROBLEDO)"/>
    <n v="900"/>
    <x v="0"/>
  </r>
  <r>
    <s v="PAGO DE DOMINGO 04 DE MAYO A JOSE LUIS PALMA POR SERVICIO BOKADOS"/>
    <d v="2025-05-17T00:00:00"/>
    <s v="COMPROBANTE DE GASTOS"/>
    <s v="EFECTIVO"/>
    <s v="CAJA CHICA"/>
    <s v="PAGO DE DOMINGO 04 DE MAYO A JOSE LUIS PALMA POR SERVICIO BOKADOS"/>
    <n v="1500"/>
    <x v="0"/>
  </r>
  <r>
    <s v="SERVICIO DE LIMPIEZA DE OFICINA"/>
    <d v="2025-05-19T00:00:00"/>
    <s v="COMPROBANTE DE GASTOS"/>
    <s v="EFECTIVO"/>
    <s v="CAJA CHICA"/>
    <s v="SERVICIO DE LIMPIEZA DE OFICINA"/>
    <n v="400"/>
    <x v="0"/>
  </r>
  <r>
    <s v="PAGO DE FINIQUITO DE JOULES"/>
    <d v="2025-05-19T00:00:00"/>
    <s v="COMPROBANTE DE GASTOS"/>
    <s v="EFECTIVO"/>
    <s v="CAJA CHICA"/>
    <s v="PAGO DE FINIQUITO DE JOULES"/>
    <n v="1800"/>
    <x v="0"/>
  </r>
  <r>
    <s v="TAXI PARA PERSONAL DE SERVICIO CLARIOS"/>
    <d v="2025-05-19T00:00:00"/>
    <s v="COMPROBANTE DE GASTOS"/>
    <s v="EFECTIVO"/>
    <s v="CAJA CHICA"/>
    <s v="TAXI PARA PERSONAL DE SERVICIO CLARIOS"/>
    <n v="400"/>
    <x v="0"/>
  </r>
  <r>
    <s v="RECARGA DE 7 GARRAFONES DE AGUA"/>
    <d v="2025-05-19T00:00:00"/>
    <s v="COMPROBANTE DE GASTOS"/>
    <s v="EFECTIVO"/>
    <s v="CAJA CHICA"/>
    <s v="RECARGA DE 7 GARRAFONES DE AGUA"/>
    <n v="126"/>
    <x v="0"/>
  </r>
  <r>
    <s v="SERVICIO DE LIMPIEZA DE OFICINA"/>
    <d v="2025-05-20T00:00:00"/>
    <s v="COMPROBANTE DE GASTOS"/>
    <s v="EFECTIVO"/>
    <s v="CAJA CHICA"/>
    <s v="SERVICIO DE LIMPIEZA DE OFICINA"/>
    <n v="400"/>
    <x v="0"/>
  </r>
  <r>
    <s v="HOME DEPOT"/>
    <d v="2025-05-21T00:00:00"/>
    <s v="COMPROBANTE DE GASTOS"/>
    <s v="EFECTIVO"/>
    <s v="CAJA CHICA"/>
    <s v="COMPRA DE TAQUETES Y PIJAS PARA MONTAR ABANICOS DE TECHO"/>
    <n v="61.5"/>
    <x v="0"/>
  </r>
  <r>
    <s v="PRESTAMO A EDGAR ALEJANDRO Y MOISES MTZ GARCIA"/>
    <d v="2025-05-21T00:00:00"/>
    <s v="COMPROBANTE DE GASTOS"/>
    <s v="EFECTIVO"/>
    <s v="CAJA CHICA"/>
    <s v="PRESTAMO A EDGAR ALEJANDRO Y MOISES MTZ GARCIA"/>
    <n v="500"/>
    <x v="0"/>
  </r>
  <r>
    <s v="SERVICIO DE LIMPIEZA DE OFICINA"/>
    <d v="2025-05-22T00:00:00"/>
    <s v="COMPROBANTE DE GASTOS"/>
    <s v="EFECTIVO"/>
    <s v="CAJA CHICA"/>
    <s v="SERVICIO DE LIMPIEZA DE OFICINA"/>
    <n v="400"/>
    <x v="0"/>
  </r>
  <r>
    <s v="OXXO GAS"/>
    <d v="2025-05-22T00:00:00"/>
    <s v="COMPROBANTE DE GASTOS"/>
    <s v="EFECTIVO"/>
    <s v="CAJA CHICA"/>
    <s v="CARGA DE TOYOTA HIACE"/>
    <n v="500"/>
    <x v="0"/>
  </r>
  <r>
    <s v="TAXI POR SERVICIO CLARIOS (ORELIA ROBLEDO)"/>
    <d v="2025-05-22T00:00:00"/>
    <s v="COMPROBANTE DE GASTOS"/>
    <s v="EFECTIVO"/>
    <s v="CAJA CHICA"/>
    <s v="TAXI POR SERVICIO CLARIOS (ORELIA ROBLEDO) MARTES Y VIERNES"/>
    <n v="800"/>
    <x v="0"/>
  </r>
  <r>
    <s v="ESTACIONAMIENTO POR TRAMITE EN SECRETARÍA DE MEDIO AMBIENTE"/>
    <d v="2025-05-22T00:00:00"/>
    <s v="COMPROBANTE DE GASTOS"/>
    <s v="EFECTIVO"/>
    <s v="CAJA CHICA"/>
    <s v="ESTACIONAMIENTO POR TRAMITE EN SECRETARÍA DE MEDIO AMBIENTE"/>
    <n v="50"/>
    <x v="0"/>
  </r>
  <r>
    <s v="SERVICIO DE LIMPIEZA DE OFICINA"/>
    <d v="2025-05-23T00:00:00"/>
    <s v="COMPROBANTE DE GASTOS"/>
    <s v="EFECTIVO"/>
    <s v="CAJA CHICA"/>
    <s v="SERVICIO DE LIMPIEZA DE OFICINA"/>
    <n v="400"/>
    <x v="0"/>
  </r>
  <r>
    <s v="PAGO DE NOMINA OPERATIVA"/>
    <d v="2025-05-23T00:00:00"/>
    <s v="COMPROBANTE DE GASTOS"/>
    <s v="EFECTIVO"/>
    <s v="CAJA CHICA"/>
    <s v="PAGO DE NOMINA OPERATIVA"/>
    <n v="45400.87"/>
    <x v="0"/>
  </r>
  <r>
    <s v="REEMBOLSO DE BOLETO DE AUTOBUS"/>
    <d v="2025-05-23T00:00:00"/>
    <s v="COMPROBANTE DE GASTOS"/>
    <s v="EFECTIVO"/>
    <s v="CAJA CHICA"/>
    <s v="REEMBOLSO DE BOLETO DE AUTOBUS (MANUEL LEDEZMA)"/>
    <n v="574"/>
    <x v="0"/>
  </r>
  <r>
    <s v="PAGO DE RENTA DE CASA"/>
    <d v="2025-05-23T00:00:00"/>
    <s v="COMPROBANTE DE GASTOS"/>
    <s v="EFECTIVO"/>
    <s v="CAJA CHICA"/>
    <s v="PAGO DE RENTA DE CASA"/>
    <n v="18000"/>
    <x v="0"/>
  </r>
  <r>
    <s v="PAGO POR BORDADO DE 2 OVEROLES DE JHOVANY (MTTO INVERMEX)"/>
    <d v="2025-05-23T00:00:00"/>
    <s v="COMPROBANTE DE GASTOS"/>
    <s v="EFECTIVO"/>
    <s v="CAJA CHICA"/>
    <s v="PAGO POR BORDADO DE 2 OVEROLES DE JHOVANY (MTTO INVERMEX)"/>
    <n v="170"/>
    <x v="0"/>
  </r>
  <r>
    <s v="TAXI POR SERVICIO CLARIOS (ROBERTO DEL ROSAL)"/>
    <d v="2025-05-26T00:00:00"/>
    <s v="COMPROBANTE DE GASTOS"/>
    <s v="EFECTIVO"/>
    <s v="CAJA CHICA"/>
    <s v="TAXI POR SERVICIO CLARIOS (ROBERTO DEL ROSAL)"/>
    <n v="500"/>
    <x v="0"/>
  </r>
  <r>
    <s v="RECOLECCION DE LLANTAS DE DESHECHO"/>
    <d v="2025-05-26T00:00:00"/>
    <s v="COMPROBANTE DE GASTOS"/>
    <s v="EFECTIVO"/>
    <s v="CAJA CHICA"/>
    <s v="RECOLECCION DE LLANTAS DE DESHECHO"/>
    <n v="1500"/>
    <x v="0"/>
  </r>
  <r>
    <s v="TAXI POR SERVICIO CLARIOS (PEDRO MALDONADO)"/>
    <d v="2025-05-26T00:00:00"/>
    <s v="COMPROBANTE DE GASTOS"/>
    <s v="EFECTIVO"/>
    <s v="CAJA CHICA"/>
    <s v="TAXI POR SERVICIO CLARIOS (PEDRO MALDONADO)"/>
    <n v="350"/>
    <x v="0"/>
  </r>
  <r>
    <s v="SERVICIO DE LIMPIEZA DE OFICINA"/>
    <d v="2025-05-26T00:00:00"/>
    <s v="COMPROBANTE DE GASTOS"/>
    <s v="EFECTIVO"/>
    <s v="CAJA CHICA"/>
    <s v="SERVICIO DE LIMPIEZA DE OFICINA"/>
    <n v="400"/>
    <x v="0"/>
  </r>
  <r>
    <s v="PAGO POR 3 EXAMENES MEDICOS DE BUENA SALUD PARA SERVICIO COCACOLA"/>
    <d v="2025-05-26T00:00:00"/>
    <s v="COMPROBANTE DE GASTOS"/>
    <s v="EFECTIVO"/>
    <s v="CAJA CHICA"/>
    <s v="PAGO POR 3 EXAMENES MEDICOS DE BUENA SALUD PARA SERVICIO COCACOLA"/>
    <n v="225"/>
    <x v="0"/>
  </r>
  <r>
    <s v="PAGO DE 50% DE BOLETO DE AUTOBUS A MOISES MARTINEZ"/>
    <d v="2025-05-26T00:00:00"/>
    <s v="COMPROBANTE DE GASTOS"/>
    <s v="EFECTIVO"/>
    <s v="CAJA CHICA"/>
    <s v="PAGO DE 50% DE BOLETO DE AUTOBUS A MOISES MARTINEZ"/>
    <n v="500"/>
    <x v="0"/>
  </r>
  <r>
    <s v="SERVICIO DE LIMPIEZA DE OFICINA"/>
    <d v="2025-05-27T00:00:00"/>
    <s v="COMPROBANTE DE GASTOS"/>
    <s v="EFECTIVO"/>
    <s v="CAJA CHICA"/>
    <s v="SERVICIO DE LIMPIEZA DE OFICINA"/>
    <n v="400"/>
    <x v="0"/>
  </r>
  <r>
    <s v="TAXI PARA PERSONAL DE SERVICIO CLARIOS"/>
    <d v="2025-05-27T00:00:00"/>
    <s v="COMPROBANTE DE GASTOS"/>
    <s v="EFECTIVO"/>
    <s v="CAJA CHICA"/>
    <s v="TAXI PARA PERSONAL DE SERVICIO CLARIOS (PEDRO MALDONADO)"/>
    <n v="350"/>
    <x v="0"/>
  </r>
  <r>
    <s v="BIRLOS Y TORNILLOS"/>
    <d v="2025-05-28T00:00:00"/>
    <s v="COMPROBANTE DE GASTOS"/>
    <s v="EFECTIVO"/>
    <s v="CAJA CHICA"/>
    <s v="COMPRA DE MEDIA LUNA PARA PIPA#5"/>
    <n v="78"/>
    <x v="0"/>
  </r>
  <r>
    <s v="SERVICIO DE LIMPIEZA DE OFICINA"/>
    <d v="2025-05-29T00:00:00"/>
    <s v="COMPROBANTE DE GASTOS"/>
    <s v="EFECTIVO"/>
    <s v="CAJA CHICA"/>
    <s v="SERVICIO DE LIMPIEZA DE OFICINA"/>
    <n v="400"/>
    <x v="0"/>
  </r>
  <r>
    <s v="SERVICIO DE LIMPIEZA DE OFICINA"/>
    <d v="2025-05-30T00:00:00"/>
    <s v="COMPROBANTE DE GASTOS"/>
    <s v="EFECTIVO"/>
    <s v="CAJA CHICA"/>
    <s v="SERVICIO DE LIMPIEZA DE OFICINA"/>
    <n v="400"/>
    <x v="0"/>
  </r>
  <r>
    <s v="PAGO DE NOMINA ADMINISTRATIVA"/>
    <d v="2025-05-30T00:00:00"/>
    <s v="COMPROBANTE DE GASTOS"/>
    <s v="EFECTIVO"/>
    <s v="CAJA CHICA"/>
    <s v="PAGO DE NOMINA ADMINISTRATIVA"/>
    <n v="91336.53"/>
    <x v="0"/>
  </r>
  <r>
    <s v="PAGO DE COMISIONES DE VENTAS"/>
    <d v="2025-05-30T00:00:00"/>
    <s v="COMPROBANTE DE GASTOS"/>
    <s v="EFECTIVO"/>
    <s v="CAJA CHICA"/>
    <s v="PAGO DE COMISIONES DE VENTAS LUIS CASTILLO"/>
    <n v="55729.73"/>
    <x v="0"/>
  </r>
  <r>
    <s v="PAGO DE COMISIONES DE VENTAS"/>
    <d v="2025-05-30T00:00:00"/>
    <s v="COMPROBANTE DE GASTOS"/>
    <s v="EFECTIVO"/>
    <s v="CAJA CHICA"/>
    <s v="PAGO DE COMISIONES DE VENTAS LAURA ENRIQUEZ"/>
    <n v="87982.010000000009"/>
    <x v="0"/>
  </r>
  <r>
    <s v="PAGO DE NOMINA OPERATIVA"/>
    <d v="2025-05-30T00:00:00"/>
    <s v="COMPROBANTE DE GASTOS"/>
    <s v="EFECTIVO"/>
    <s v="CAJA CHICA"/>
    <s v="PAGO DE NOMINA OPERATIVA"/>
    <n v="49515.98"/>
    <x v="0"/>
  </r>
  <r>
    <s v="SERVICIO DE VULKA MOVIL"/>
    <d v="2025-05-30T00:00:00"/>
    <s v="COMPROBANTE DE GASTOS"/>
    <s v="EFECTIVO"/>
    <s v="CAJA CHICA"/>
    <s v="SERVICIO DE VULKA MOVIL PIPA 3"/>
    <n v="350"/>
    <x v="0"/>
  </r>
  <r>
    <s v="REEMBOLSO DE TAXI POR SERVICIO CLARIOS DEL VIERNES, DOMINGO Y LUNES (HOMERO ROBLEDO)"/>
    <d v="2025-05-30T00:00:00"/>
    <s v="COMPROBANTE DE GASTOS"/>
    <s v="EFECTIVO"/>
    <s v="CAJA CHICA"/>
    <s v="REEMBOLSO DE TAXI POR SERVICIO CLARIOS DEL VIERNES, DOMINGO Y LUNES (HOMERO ROBLEDO)"/>
    <n v="600"/>
    <x v="0"/>
  </r>
  <r>
    <s v="TAXI POR SERVICIO CLARIOS PARA ELENA"/>
    <d v="2025-05-30T00:00:00"/>
    <s v="COMPROBANTE DE GASTOS"/>
    <s v="EFECTIVO"/>
    <s v="CAJA CHICA"/>
    <s v="TAXI POR SERVICIO CLARIOS PARA ELENA"/>
    <n v="300"/>
    <x v="0"/>
  </r>
  <r>
    <s v="PAGO DE RENTA DE DEPARTAMENTO DE LUPITA"/>
    <d v="2025-05-31T00:00:00"/>
    <s v="COMPROBANTE DE GASTOS"/>
    <s v="EFECTIVO"/>
    <s v="CAJA CHICA"/>
    <s v="PAGO DE RENTA DE DEPARTAMENTO DE LUPITA"/>
    <n v="8500"/>
    <x v="0"/>
  </r>
  <r>
    <s v="TAXI PARA PERSONAL DE NUEVO INGRESO CENTRAL - CASA DE RENTA"/>
    <d v="2025-05-31T00:00:00"/>
    <s v="COMPROBANTE DE GASTOS"/>
    <s v="EFECTIVO"/>
    <s v="CAJA CHICA"/>
    <s v="TAXI PARA PERSONAL DE NUEVO INGRESO CENTRAL - CASA DE RENTA"/>
    <n v="250"/>
    <x v="0"/>
  </r>
  <r>
    <s v="TAXI POR SERVICIO CLARIOS DOMINGO Y LUNES (01 Y 02 DE JUNIO - ORELIA ROBLEDO)"/>
    <d v="2025-05-31T00:00:00"/>
    <s v="COMPROBANTE DE GASTOS"/>
    <s v="EFECTIVO"/>
    <s v="CAJA CHICA"/>
    <s v="TAXI POR SERVICIO CLARIOS DOMINGO Y LUNES (01 Y 02 DE JUNIO - ORELIA ROBLEDO)"/>
    <n v="800"/>
    <x v="0"/>
  </r>
  <r>
    <s v="COMPRA DE CAMISAS Y PANTALON PARA PERSONAL DE CLARIOS SERV. DOMINGO 01 DE JUNIO"/>
    <d v="2025-05-31T00:00:00"/>
    <s v="COMPROBANTE DE GASTOS"/>
    <s v="EFECTIVO"/>
    <s v="CAJA CHICA"/>
    <s v="COMPRA DE CAMISAS Y PANTALON PARA PERSONAL DE CLARIOS SERV. DOMINGO 01 DE JUNIO"/>
    <n v="800"/>
    <x v="0"/>
  </r>
  <r>
    <s v="RECARGA DE GARRAFONES DE AGUA"/>
    <d v="2025-05-31T00:00:00"/>
    <s v="COMPROBANTE DE GASTOS"/>
    <s v="EFECTIVO"/>
    <s v="CAJA CHICA"/>
    <s v="RECARGA DE GARRAFONES DE AGUA"/>
    <n v="126"/>
    <x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s v="SERVICIO DE LIMPIEZA DE OFICINA"/>
    <d v="2025-06-02T00:00:00"/>
    <s v="COMPROBANTE DE GASTOS"/>
    <s v="EFECTIVO"/>
    <s v="CAJA CHICA"/>
    <s v="SERVICIO DE LIMPIEZA DE OFICINA"/>
    <n v="400"/>
    <x v="0"/>
  </r>
  <r>
    <s v="TAXI PARA DAGOBERTO TRASLADO A CASA DE RENTA"/>
    <d v="2025-06-02T00:00:00"/>
    <s v="COMPROBANTE DE GASTOS"/>
    <s v="EFECTIVO"/>
    <s v="CAJA CHICA"/>
    <s v="TAXI PARA DAGOBERTO TRASLADO A CASA DE RENTA"/>
    <n v="200"/>
    <x v="0"/>
  </r>
  <r>
    <s v="SERVICIO DE LIMPIEZA DE OFICINA"/>
    <d v="2025-06-03T00:00:00"/>
    <s v="COMPROBANTE DE GASTOS"/>
    <s v="EFECTIVO"/>
    <s v="CAJA CHICA"/>
    <s v="SERVICIO DE LIMPIEZA DE OFICINA"/>
    <n v="400"/>
    <x v="0"/>
  </r>
  <r>
    <s v="CARTAS DE BUENA SALUD PARA PERSONAL: MANUEL LEDEZMA, MIGUEL FUENTEVILLA, JESUS DOMINGUEZ, JORGE D. RAUL ANTONIO, JOSE LUIS PALMA, DAGOBERTO"/>
    <d v="2025-06-03T00:00:00"/>
    <s v="COMPROBANTE DE GASTOS"/>
    <s v="EFECTIVO"/>
    <s v="CAJA CHICA"/>
    <s v="CARTAS DE BUENA SALUD PARA PERSONAL: MANUEL LEDEZMA, MIGUEL FUENTEVILLA, JESUS DOMINGUEZ, JORGE D. RAUL ANTONIO, JOSE LUIS PALMA, DAGOBERTO"/>
    <n v="560"/>
    <x v="0"/>
  </r>
  <r>
    <s v="2 BALATAS PARA BARREDORA"/>
    <d v="2025-06-03T00:00:00"/>
    <s v="COMPROBANTE DE GASTOS"/>
    <s v="EFECTIVO"/>
    <s v="CAJA CHICA"/>
    <s v="2 BALATAS PARA BARREDORA"/>
    <n v="300"/>
    <x v="0"/>
  </r>
  <r>
    <s v="TAXI POR SERVICIO CLARIOS ORELIA ROBLEDO"/>
    <d v="2025-06-03T00:00:00"/>
    <s v="COMPROBANTE DE GASTOS"/>
    <s v="EFECTIVO"/>
    <s v="CAJA CHICA"/>
    <s v="TAXI POR SERVICIO CLARIOS ORELIA ROBLEDO"/>
    <n v="400"/>
    <x v="0"/>
  </r>
  <r>
    <s v="GOBERNADOR DE COMPRESOR PARA PIPA #3"/>
    <d v="2025-06-05T00:00:00"/>
    <s v="COMPROBANTE DE GASTOS"/>
    <s v="EFECTIVO"/>
    <s v="CAJA CHICA"/>
    <s v="GOBERNADOR DE COMPRESOR PARA PIPA #3"/>
    <n v="600"/>
    <x v="0"/>
  </r>
  <r>
    <s v="SERVICIO DE LIMPIEZA DE OFICINA"/>
    <d v="2025-06-05T00:00:00"/>
    <s v="COMPROBANTE DE GASTOS"/>
    <s v="EFECTIVO"/>
    <s v="CAJA CHICA"/>
    <s v="SERVICIO DE LIMPIEZA DE OFICINA"/>
    <n v="400"/>
    <x v="0"/>
  </r>
  <r>
    <s v="BODEGA AURRERA"/>
    <d v="2025-06-05T00:00:00"/>
    <s v="COMPROBANTE DE GASTOS"/>
    <s v="EFECTIVO"/>
    <s v="CAJA CHICA"/>
    <s v="COMPRA DE GUANTES SCOTCH BRIDGE PARA LIMPIEZA DE OFICINA"/>
    <n v="48"/>
    <x v="0"/>
  </r>
  <r>
    <s v="RECTIFICADO DE TAMBORES DE NISSAN"/>
    <d v="2025-06-05T00:00:00"/>
    <s v="COMPROBANTE DE GASTOS"/>
    <s v="EFECTIVO"/>
    <s v="CAJA CHICA"/>
    <s v="RECTIFICADO DE TAMBORES DE NISSAN"/>
    <n v="200"/>
    <x v="0"/>
  </r>
  <r>
    <s v="PRESTAMO A DAGOBERTO (PARA COMIDA)"/>
    <d v="2025-06-05T00:00:00"/>
    <s v="COMPROBANTE DE GASTOS"/>
    <s v="EFECTIVO"/>
    <s v="CAJA CHICA"/>
    <s v="PRESTAMO A DAGOBERTO (PARA COMIDA)"/>
    <n v="300"/>
    <x v="0"/>
  </r>
  <r>
    <s v="CARTA DE BUENA SALUD PARA JHONATAN (SERV. COCACOLA)"/>
    <d v="2025-06-05T00:00:00"/>
    <s v="COMPROBANTE DE GASTOS"/>
    <s v="EFECTIVO"/>
    <s v="CAJA CHICA"/>
    <s v="CARTA DE BUENA SALUD PARA JHONATAN (SERV. COCACOLA)"/>
    <n v="80"/>
    <x v="0"/>
  </r>
  <r>
    <s v="CENA PARA PERSONAL DE SERVICIO CLARIOS 6 PERSONAS"/>
    <d v="2025-06-05T00:00:00"/>
    <s v="COMPROBANTE DE GASTOS"/>
    <s v="EFECTIVO"/>
    <s v="CAJA CHICA"/>
    <s v="CENA PARA PERSONAL DE SERVICIO CLARIOS 6 PERSONAS"/>
    <n v="600"/>
    <x v="0"/>
  </r>
  <r>
    <s v="COMPLEMENTO DE CENA PARA PERSONAL DE SERVICIO CLARIOS 6 PERSONAS"/>
    <d v="2025-06-05T00:00:00"/>
    <s v="COMPROBANTE DE GASTOS"/>
    <s v="EFECTIVO"/>
    <s v="CAJA CHICA"/>
    <s v="COMPLEMENTO DE CENA PARA PERSONAL DE SERVICIO CLARIOS 6 PERSONAS"/>
    <n v="500"/>
    <x v="0"/>
  </r>
  <r>
    <s v="PAGO DE NOMINA OPERATIVA"/>
    <d v="2025-06-06T00:00:00"/>
    <s v="COMPROBANTE DE GASTOS"/>
    <s v="EFECTIVO"/>
    <s v="CAJA CHICA"/>
    <s v="PAGO DE NOMINA OPERATIVA"/>
    <n v="40611.11"/>
    <x v="0"/>
  </r>
  <r>
    <s v="RECOLECCIÓN DE LLANTAS"/>
    <d v="2025-06-06T00:00:00"/>
    <s v="COMPROBANTE DE GASTOS"/>
    <s v="EFECTIVO"/>
    <s v="CAJA CHICA"/>
    <s v="RECOLECCIÓN DE LLANTAS"/>
    <n v="910"/>
    <x v="0"/>
  </r>
  <r>
    <s v="TAXI POR SERVICIO CLARIOS DOMINGO, LUNES, MIERCOLES Y VIERNES (HOMERO ROBLEDO)"/>
    <d v="2025-06-06T00:00:00"/>
    <s v="COMPROBANTE DE GASTOS"/>
    <s v="EFECTIVO"/>
    <s v="CAJA CHICA"/>
    <s v="TAXI POR SERVICIO CLARIOS DOMINGO, LUNES, MIERCOLES Y VIERNES (HOMERO ROBLEDO)"/>
    <n v="800"/>
    <x v="0"/>
  </r>
  <r>
    <s v="COMPRA DE 5 FULL FACE PARA SERVICIO CLARIOS"/>
    <d v="2025-06-06T00:00:00"/>
    <s v="COMPROBANTE DE GASTOS"/>
    <s v="EFECTIVO"/>
    <s v="CAJA CHICA"/>
    <s v="COMPRA DE 5 FULL FACE PARA SERVICIO CLARIOS"/>
    <n v="2135"/>
    <x v="0"/>
  </r>
  <r>
    <s v="ALMA ROSA SANTITOS BENABIDES GARZA"/>
    <d v="2025-06-06T00:00:00"/>
    <s v="COMPROBANTE DE GASTOS"/>
    <s v="EFECTIVO"/>
    <s v="CAJA CHICA"/>
    <s v="PAGO DE RECIBO DE AGUA DE DEPARTAMENTO"/>
    <n v="800"/>
    <x v="0"/>
  </r>
  <r>
    <s v="TAXI PARA ORELIA ROBLEDO SERVICIO CLARIOS DOMINGO Y LUNES"/>
    <d v="2025-06-07T00:00:00"/>
    <s v="COMPROBANTE DE GASTOS"/>
    <s v="EFECTIVO"/>
    <s v="CAJA CHICA"/>
    <s v="TAXI PARA ORELIA ROBLEDO SERVICIO CLARIOS DOMINGO Y LUNES"/>
    <n v="800"/>
    <x v="0"/>
  </r>
  <r>
    <s v="ERIK MICHAEL MUNGUIA MARTINEZ"/>
    <d v="2025-06-07T00:00:00"/>
    <s v="COMPROBANTE DE GASTOS"/>
    <s v="EFECTIVO"/>
    <s v="CAJA CHICA"/>
    <s v="VIATICOS A AGUASCALIENTES A DEJAR EL SOPLADOR "/>
    <n v="2200"/>
    <x v="0"/>
  </r>
  <r>
    <s v="JOSE JUAN GUTIERREZ BARRADAS"/>
    <d v="2025-06-09T00:00:00"/>
    <s v="COMPROBANTE DE GASTOS"/>
    <s v="EFECTIVO"/>
    <s v="CAJA CHICA"/>
    <s v="CENA PARA PERSONAL DE SERVICIO CLARIOS 6 PERSONAS: IVAN, DIEGO, JOSUE, DON JORGE DGUEZ, VENTURA Y HOMERO"/>
    <n v="600"/>
    <x v="0"/>
  </r>
  <r>
    <s v="VIANEY GARCIA"/>
    <d v="2025-06-10T00:00:00"/>
    <s v="COMPROBANTE DE GASTOS"/>
    <s v="EFECTIVO"/>
    <s v="CAJA CHICA"/>
    <s v="LIMPIEZA DEL 09 Y 10 DE JUNIO 2025"/>
    <n v="800"/>
    <x v="0"/>
  </r>
  <r>
    <s v="ERIK MICHAEL MUNGUIA MARTINEZ"/>
    <d v="2025-06-10T00:00:00"/>
    <s v="COMPROBANTE DE GASTOS"/>
    <s v="EFECTIVO"/>
    <s v="CAJA CHICA"/>
    <s v="2 GARRAFONES DE AGUA Y 1 BOLSA DE HIELO SERVICIO DE CERVECERIA"/>
    <n v="100"/>
    <x v="0"/>
  </r>
  <r>
    <s v="ERIK MICHAEL MUNGUIA MARTINEZ"/>
    <d v="2025-06-10T00:00:00"/>
    <s v="COMPROBANTE DE GASTOS"/>
    <s v="EFECTIVO"/>
    <s v="CAJA CHICA"/>
    <s v="2 GARRAFONES DE AGUA TRAILA ERIK"/>
    <n v="50"/>
    <x v="0"/>
  </r>
  <r>
    <s v="JORGE ALBERTO RAMIREZ ZARIÑAN"/>
    <d v="2025-06-10T00:00:00"/>
    <s v="COMPROBANTE DE GASTOS"/>
    <s v="EFECTIVO"/>
    <s v="CAJA CHICA"/>
    <s v="CASETA POR TRASLADO DE GUARDIA NACIONAL ESCOBEDO A CORRALON EN GCIA. NUEVO LEON"/>
    <n v="221"/>
    <x v="0"/>
  </r>
  <r>
    <s v="JOSE LUIS PALMA MONTEJO"/>
    <d v="2025-06-10T00:00:00"/>
    <s v="COMPROBANTE DE GASTOS"/>
    <s v="EFECTIVO"/>
    <s v="CAJA CHICA"/>
    <s v="1 PARCHE (SERVICIO DE VULCANIZADORA HILUX VTAS)"/>
    <n v="80"/>
    <x v="0"/>
  </r>
  <r>
    <s v="ORELIA GUADALUPE ROBLEDO"/>
    <d v="2025-06-11T00:00:00"/>
    <s v="COMPROBANTE DE GASTOS"/>
    <s v="EFECTIVO"/>
    <s v="CAJA CHICA"/>
    <s v="TAXI SERVICIO IBERDROLA"/>
    <n v="400"/>
    <x v="0"/>
  </r>
  <r>
    <s v="JAVIER MUÑIZ"/>
    <d v="2025-06-12T00:00:00"/>
    <s v="COMPROBANTE DE GASTOS"/>
    <s v="EFECTIVO"/>
    <s v="CAJA CHICA"/>
    <s v="8 GARRAFONES DE AGUA "/>
    <n v="160"/>
    <x v="0"/>
  </r>
  <r>
    <s v="VIANEY GARCIA"/>
    <d v="2025-06-12T00:00:00"/>
    <s v="COMPROBANTE DE GASTOS"/>
    <s v="EFECTIVO"/>
    <s v="CAJA CHICA"/>
    <s v="LIMPIEZA DEL 12 DE JUNIO 2025"/>
    <n v="400"/>
    <x v="0"/>
  </r>
  <r>
    <s v="ERIK MICHAEL MUNGUIA MARTINEZ"/>
    <d v="2025-06-12T00:00:00"/>
    <s v="COMPROBANTE DE GASTOS"/>
    <s v="EFECTIVO"/>
    <s v="CAJA CHICA"/>
    <s v="2 PESADAS DE BASCULA SERVICIO VITRO"/>
    <n v="260"/>
    <x v="0"/>
  </r>
  <r>
    <s v="PATRICIO IBARRA"/>
    <d v="2025-06-12T00:00:00"/>
    <s v="COMPROBANTE DE GASTOS"/>
    <s v="EFECTIVO"/>
    <s v="CAJA CHICA"/>
    <s v="BORDADO DE 2 CAMISAS"/>
    <n v="170"/>
    <x v="0"/>
  </r>
  <r>
    <s v="ORELIA GUADALUPE ROBLEDO"/>
    <d v="2025-06-12T00:00:00"/>
    <s v="COMPROBANTE DE GASTOS"/>
    <s v="EFECTIVO"/>
    <s v="CAJA CHICA"/>
    <s v="TAXI SERVICIO IBERDROLA"/>
    <n v="400"/>
    <x v="0"/>
  </r>
  <r>
    <s v="VIANEY GARCIA"/>
    <d v="2025-06-13T00:00:00"/>
    <s v="COMPROBANTE DE GASTOS"/>
    <s v="EFECTIVO"/>
    <s v="CAJA CHICA"/>
    <s v="LIMPIEZA DE OFICINA 13 junio"/>
    <n v="400"/>
    <x v="0"/>
  </r>
  <r>
    <s v="HOMERO ROBLEDO"/>
    <d v="2025-06-13T00:00:00"/>
    <s v="COMPROBANTE DE GASTOS"/>
    <s v="EFECTIVO"/>
    <s v="CAJA CHICA"/>
    <s v="TAXI SERVICIO CLARIOS Y COCACOLA"/>
    <n v="600"/>
    <x v="0"/>
  </r>
  <r>
    <s v="DIEGO RODRIGUEZ"/>
    <d v="2025-06-13T00:00:00"/>
    <s v="COMPROBANTE DE GASTOS"/>
    <s v="EFECTIVO"/>
    <s v="CAJA CHICA"/>
    <s v="DIFERENCIA POR PAGO DE NOMINA"/>
    <n v="1080"/>
    <x v="0"/>
  </r>
  <r>
    <s v="HOMERO ROBLEDO"/>
    <d v="2025-06-13T00:00:00"/>
    <s v="COMPROBANTE DE GASTOS"/>
    <s v="EFECTIVO"/>
    <s v="CAJA CHICA"/>
    <s v="DIFERENCIA POR PAGO DE NOMINA"/>
    <n v="480"/>
    <x v="0"/>
  </r>
  <r>
    <s v="ROBERTO DEL ROSAL"/>
    <d v="2025-06-13T00:00:00"/>
    <s v="COMPROBANTE DE GASTOS"/>
    <s v="EFECTIVO"/>
    <s v="CAJA CHICA"/>
    <s v="DIFERENCIA POR PAGO DE NOMINA"/>
    <n v="1080"/>
    <x v="0"/>
  </r>
  <r>
    <s v="PAGO DE NOMINA OPERATIVA"/>
    <d v="2025-06-13T00:00:00"/>
    <s v="COMPROBANTE DE GASTOS"/>
    <s v="EFECTIVO"/>
    <s v="CAJA CHICA"/>
    <s v="PAGO DE NOMINA OPERATIVA"/>
    <n v="42235.141428571427"/>
    <x v="0"/>
  </r>
  <r>
    <s v="PAGO DE NOMINA ADMINISTRATIVA"/>
    <d v="2025-06-13T00:00:00"/>
    <s v="COMPROBANTE DE GASTOS"/>
    <s v="EFECTIVO"/>
    <s v="CAJA CHICA"/>
    <s v="PAGO DE NOMINA ADMINISTRATIVA"/>
    <n v="89405.94"/>
    <x v="0"/>
  </r>
  <r>
    <s v="ROBERTO DEL ROSAL"/>
    <d v="2025-06-13T00:00:00"/>
    <s v="COMPROBANTE DE GASTOS"/>
    <s v="EFECTIVO"/>
    <s v="CAJA CHICA"/>
    <s v="DIFERENCIA POR PAGO DE NOMINA NO SE CONTEMPLARON HRS DOBLES"/>
    <n v="540"/>
    <x v="0"/>
  </r>
  <r>
    <s v="LA CUCHILLA"/>
    <d v="2025-06-13T00:00:00"/>
    <s v="COMPROBANTE DE GASTOS"/>
    <s v="EFECTIVO"/>
    <s v="CAJA CHICA"/>
    <s v="COMPRA DE BULTO DE CEMENTO DE 25KG Y COSTAL DE ARENA 5"/>
    <n v="165"/>
    <x v="0"/>
  </r>
  <r>
    <s v="LA CUCHILLA"/>
    <d v="2025-06-13T00:00:00"/>
    <s v="COMPROBANTE DE GASTOS"/>
    <s v="EFECTIVO"/>
    <s v="CAJA CHICA"/>
    <s v="COMPRA DE COSTAL DE ARENA 5 Y COSTAL DE GRAVA"/>
    <n v="60"/>
    <x v="0"/>
  </r>
  <r>
    <s v="LA CUCHILLA"/>
    <d v="2025-06-13T00:00:00"/>
    <s v="COMPROBANTE DE GASTOS"/>
    <s v="EFECTIVO"/>
    <s v="CAJA CHICA"/>
    <s v="COMPRA DE BULTO DE CEMENTO DE 25KG"/>
    <n v="135"/>
    <x v="0"/>
  </r>
  <r>
    <s v="PAGO A TRANSITO DE GUADALUPE"/>
    <d v="2025-06-13T00:00:00"/>
    <s v="COMPROBANTE DE GASTOS"/>
    <s v="EFECTIVO"/>
    <s v="CAJA CHICA"/>
    <s v="PAGO A TRANSITO DE GUADALUPE"/>
    <n v="1800"/>
    <x v="0"/>
  </r>
  <r>
    <s v="PAGO A TRANSITO DE SAN NICOLAS"/>
    <d v="2025-06-13T00:00:00"/>
    <s v="COMPROBANTE DE GASTOS"/>
    <s v="EFECTIVO"/>
    <s v="CAJA CHICA"/>
    <s v="PAGO A TRANSITO DE SAN NICOLAS"/>
    <n v="2800"/>
    <x v="0"/>
  </r>
  <r>
    <s v="PAGO A TRANSITO DE MONTERREY"/>
    <d v="2025-06-13T00:00:00"/>
    <s v="COMPROBANTE DE GASTOS"/>
    <s v="EFECTIVO"/>
    <s v="CAJA CHICA"/>
    <s v="PAGO A TRANSITO DE MONTERREY"/>
    <n v="5000"/>
    <x v="0"/>
  </r>
  <r>
    <s v="PAGO A TRANSITO DE SANTA CATARINA"/>
    <d v="2025-06-13T00:00:00"/>
    <s v="COMPROBANTE DE GASTOS"/>
    <s v="EFECTIVO"/>
    <s v="CAJA CHICA"/>
    <s v="PAGO A TRANSITO DE SANTA CATARINA"/>
    <n v="2000"/>
    <x v="0"/>
  </r>
  <r>
    <s v="PAGO A TRANSITO DE PESQUERIA"/>
    <d v="2025-06-13T00:00:00"/>
    <s v="COMPROBANTE DE GASTOS"/>
    <s v="EFECTIVO"/>
    <s v="CAJA CHICA"/>
    <s v="PAGO A TRANSITO DE PESQUERIA"/>
    <n v="2000"/>
    <x v="0"/>
  </r>
  <r>
    <s v="PAGO A TRANSITO DE CADEREYTA"/>
    <d v="2025-06-13T00:00:00"/>
    <s v="COMPROBANTE DE GASTOS"/>
    <s v="EFECTIVO"/>
    <s v="CAJA CHICA"/>
    <s v="PAGO A TRANSITO DE CADEREYTA"/>
    <n v="2000"/>
    <x v="0"/>
  </r>
  <r>
    <s v="PAGO A TRANSITO DE ESCOBEDO"/>
    <d v="2025-06-13T00:00:00"/>
    <s v="COMPROBANTE DE GASTOS"/>
    <s v="EFECTIVO"/>
    <s v="CAJA CHICA"/>
    <s v="PAGO A TRANSITO DE ESCOBEDO"/>
    <n v="3000"/>
    <x v="0"/>
  </r>
  <r>
    <s v="PAGO A TRANSITO DE CIENEGA DE FLORES"/>
    <d v="2025-06-13T00:00:00"/>
    <s v="COMPROBANTE DE GASTOS"/>
    <s v="EFECTIVO"/>
    <s v="CAJA CHICA"/>
    <s v="PAGO A TRANSITO DE CIENEGA DE FLORES"/>
    <n v="2000"/>
    <x v="0"/>
  </r>
  <r>
    <s v="RECIBO DE AGUA Y DRENAJE INVERMEX"/>
    <d v="2025-06-13T00:00:00"/>
    <s v="COMPROBANTE DE GASTOS"/>
    <s v="EFECTIVO"/>
    <s v="CAJA CHICA"/>
    <s v="RECIBO DE AGUA Y DRENAJE INVERMEX"/>
    <n v="7230"/>
    <x v="0"/>
  </r>
  <r>
    <s v="RECIBO TELMEX"/>
    <d v="2025-06-13T00:00:00"/>
    <s v="COMPROBANTE DE GASTOS"/>
    <s v="EFECTIVO"/>
    <s v="CAJA CHICA"/>
    <s v="RECIBO TELMEX"/>
    <n v="399"/>
    <x v="0"/>
  </r>
  <r>
    <s v="LIC. GERARDO LEIJA"/>
    <d v="2025-06-14T00:00:00"/>
    <s v="COMPROBANTE DE GASTOS"/>
    <s v="EFECTIVO"/>
    <s v="CAJA CHICA"/>
    <s v="PAGO DE HONORARIOS"/>
    <n v="10000"/>
    <x v="0"/>
  </r>
  <r>
    <s v="DAGOBERTO GONZALEZ GOMEZ"/>
    <d v="2025-06-14T00:00:00"/>
    <s v="COMPROBANTE DE GASTOS"/>
    <s v="EFECTIVO"/>
    <s v="CAJA CHICA"/>
    <s v="REEMBOLSO DE PASAJE DE AUTOBUS"/>
    <n v="3282"/>
    <x v="0"/>
  </r>
  <r>
    <s v="CERRAJERIA MASTER"/>
    <d v="2025-06-14T00:00:00"/>
    <s v="COMPROBANTE DE GASTOS"/>
    <s v="EFECTIVO"/>
    <s v="CAJA CHICA"/>
    <s v="COPIA DE 2 LLAVES DE BARREDORA"/>
    <n v="180"/>
    <x v="0"/>
  </r>
  <r>
    <s v="JOSE LUIS PALMA MONTEJO"/>
    <d v="2025-06-16T00:00:00"/>
    <s v="COMPROBANTE DE GASTOS"/>
    <s v="EFECTIVO"/>
    <s v="CAJA CHICA"/>
    <s v="1 PONCHE PIPA 3"/>
    <n v="350"/>
    <x v="0"/>
  </r>
  <r>
    <s v="VIANEY GARCIA"/>
    <d v="2025-06-16T00:00:00"/>
    <s v="COMPROBANTE DE GASTOS"/>
    <s v="EFECTIVO"/>
    <s v="CAJA CHICA"/>
    <s v="LIMPIEZA DEL 16 DE JUNIO 2025"/>
    <n v="400"/>
    <x v="0"/>
  </r>
  <r>
    <s v="ERIK MICHAEL MUNGUIA MARTINEZ"/>
    <d v="2025-06-17T00:00:00"/>
    <s v="COMPROBANTE DE GASTOS"/>
    <s v="EFECTIVO"/>
    <s v="CAJA CHICA"/>
    <s v="PROPINA CORRALON PIPA 13"/>
    <n v="200"/>
    <x v="0"/>
  </r>
  <r>
    <s v="VIANEY GARCIA"/>
    <d v="2025-06-16T00:00:00"/>
    <s v="COMPROBANTE DE GASTOS"/>
    <s v="EFECTIVO"/>
    <s v="CAJA CHICA"/>
    <s v="LIMPIEZA DEL 17 DE JUNIO 2025"/>
    <n v="400"/>
    <x v="0"/>
  </r>
  <r>
    <s v="VIANEY GARCIA"/>
    <d v="2025-06-19T00:00:00"/>
    <s v="COMPROBANTE DE GASTOS"/>
    <s v="EFECTIVO"/>
    <s v="CAJA CHICA"/>
    <s v="LIMPIEZA 19  JUNIO"/>
    <n v="500"/>
    <x v="0"/>
  </r>
  <r>
    <s v="ERIK MICHAEL MUNGUIA MARTINEZ"/>
    <d v="2025-06-19T00:00:00"/>
    <s v="COMPROBANTE DE GASTOS"/>
    <s v="EFECTIVO"/>
    <s v="CAJA CHICA"/>
    <s v="ABRAZADERAS MANGUERA HIDRO"/>
    <n v="17"/>
    <x v="0"/>
  </r>
  <r>
    <s v="ERIK MICHAEL MUNGUIA MARTINEZ"/>
    <d v="2025-06-19T00:00:00"/>
    <s v="COMPROBANTE DE GASTOS"/>
    <s v="EFECTIVO"/>
    <s v="CAJA CHICA"/>
    <s v="2 GALONES DE AGUA"/>
    <n v="50"/>
    <x v="0"/>
  </r>
  <r>
    <s v="VIANEY GARCIA"/>
    <d v="2025-06-20T00:00:00"/>
    <s v="COMPROBANTE DE GASTOS"/>
    <s v="EFECTIVO"/>
    <s v="CAJA CHICA"/>
    <s v="LIMPIEZA OFICINA 20 JUNIO"/>
    <n v="300"/>
    <x v="0"/>
  </r>
  <r>
    <s v="SANTIAGO YEPEZ"/>
    <d v="2025-06-20T00:00:00"/>
    <s v="COMPROBANTE DE GASTOS"/>
    <s v="EFECTIVO"/>
    <s v="CAJA CHICA"/>
    <s v="2 CENAS RIEGO TEC Y 2 CENA SERVICIO BACHOCO"/>
    <n v="400"/>
    <x v="0"/>
  </r>
  <r>
    <s v="HOMERO ROBLEDO"/>
    <d v="2025-06-20T00:00:00"/>
    <s v="COMPROBANTE DE GASTOS"/>
    <s v="EFECTIVO"/>
    <s v="CAJA CHICA"/>
    <s v="TAXIS 15, 16, 17, 18 Y 20 DE JUNIO SERVICIO CLARIOS"/>
    <n v="1000"/>
    <x v="0"/>
  </r>
  <r>
    <s v="JORGE ALBERTO RAMIREZ ZARIÑAN"/>
    <d v="2025-06-20T00:00:00"/>
    <s v="COMPROBANTE DE GASTOS"/>
    <s v="EFECTIVO"/>
    <s v="CAJA CHICA"/>
    <s v="LAMPARAS OFICINA"/>
    <n v="212"/>
    <x v="0"/>
  </r>
  <r>
    <s v="ERIK MICHAEL MUNGUIA MARTINEZ"/>
    <d v="2025-06-20T00:00:00"/>
    <s v="COMPROBANTE DE GASTOS"/>
    <s v="EFECTIVO"/>
    <s v="CAJA CHICA"/>
    <s v="CARGA GAS "/>
    <n v="500"/>
    <x v="0"/>
  </r>
  <r>
    <s v="PAGO DE NOMINA OPERATIVA"/>
    <d v="2025-06-20T00:00:00"/>
    <s v="COMPROBANTE DE GASTOS"/>
    <s v="EFECTIVO"/>
    <s v="CAJA CHICA"/>
    <s v="PAGO DE NOMINA OPERATIVA"/>
    <n v="47108.47"/>
    <x v="0"/>
  </r>
  <r>
    <s v="TRANSITO DE APODACA"/>
    <d v="2025-06-21T00:00:00"/>
    <s v="COMPROBANTE DE GASTOS"/>
    <s v="EFECTIVO"/>
    <s v="CAJA CHICA"/>
    <s v="TRANSITO DE APODACA"/>
    <n v="2000"/>
    <x v="0"/>
  </r>
  <r>
    <s v="COMPRA DE 5 FULL FACE PARA SERVICIO CLARIOS"/>
    <d v="2025-06-21T00:00:00"/>
    <s v="COMPROBANTE DE GASTOS"/>
    <s v="EFECTIVO"/>
    <s v="CAJA CHICA"/>
    <s v="COMPRA DE 5 FULL FACE PARA SERVICIO CLARIOS"/>
    <n v="2135"/>
    <x v="0"/>
  </r>
  <r>
    <s v="ORELIA GUADALUPE ROBLEDO"/>
    <d v="2025-06-21T00:00:00"/>
    <s v="COMPROBANTE DE GASTOS"/>
    <s v="EFECTIVO"/>
    <s v="CAJA CHICA"/>
    <s v="TAXI POR SERVICIO CLARIOS DEL 15, 22 Y 23 DE JUNIO"/>
    <n v="1050"/>
    <x v="0"/>
  </r>
  <r>
    <s v="RENTA DE CASA METRO PLEX"/>
    <d v="2025-06-21T00:00:00"/>
    <s v="COMPROBANTE DE GASTOS"/>
    <s v="EFECTIVO"/>
    <s v="CAJA CHICA"/>
    <s v="RENTA DE CASA METRO PLEX"/>
    <n v="18000"/>
    <x v="0"/>
  </r>
  <r>
    <s v="RECIBO DE AGUA CASA DE RENTA METRO PLEX"/>
    <d v="2025-06-21T00:00:00"/>
    <s v="COMPROBANTE DE GASTOS"/>
    <s v="EFECTIVO"/>
    <s v="CAJA CHICA"/>
    <s v="RECIBO DE AGUA CASA DE RENTA METRO PLEX"/>
    <n v="1147"/>
    <x v="0"/>
  </r>
  <r>
    <s v="RECIBO TELMEX CASA DE RENTA METRO PLEX"/>
    <d v="2025-06-21T00:00:00"/>
    <s v="COMPROBANTE DE GASTOS"/>
    <s v="EFECTIVO"/>
    <s v="CAJA CHICA"/>
    <s v="RECIBO TELMEX CASA DE RENTA METRO PLEX"/>
    <n v="886"/>
    <x v="0"/>
  </r>
  <r>
    <s v="VIANEY GARCIA"/>
    <d v="2025-06-23T00:00:00"/>
    <s v="COMPROBANTE DE GASTOS"/>
    <s v="EFECTIVO"/>
    <s v="CAJA CHICA"/>
    <s v="SERVICIO DE LIMPIEZA DE OFICINA"/>
    <n v="400"/>
    <x v="0"/>
  </r>
  <r>
    <s v="CAD TONER"/>
    <d v="2025-06-23T00:00:00"/>
    <s v="COMPROBANTE DE GASTOS"/>
    <s v="EFECTIVO"/>
    <s v="CAJA CHICA"/>
    <s v="COMPRA DE TONER PARA IMPRESORA PORTATIL"/>
    <n v="438.6"/>
    <x v="0"/>
  </r>
  <r>
    <s v="CERRAJERIA MASTER"/>
    <d v="2025-06-23T00:00:00"/>
    <s v="COMPROBANTE DE GASTOS"/>
    <s v="EFECTIVO"/>
    <s v="CAJA CHICA"/>
    <s v="COPIA DE 2 LLAVES DE ALMACEN DE INVERMEX"/>
    <n v="80"/>
    <x v="0"/>
  </r>
  <r>
    <s v="VIANEY GARCIA"/>
    <d v="2025-06-24T00:00:00"/>
    <s v="COMPROBANTE DE GASTOS"/>
    <s v="EFECTIVO"/>
    <s v="CAJA CHICA"/>
    <s v="SERVICIO DE LIMPIEZA DE OFICINA"/>
    <n v="400"/>
    <x v="0"/>
  </r>
  <r>
    <s v="ERIK MICHAEL MUNGUIA MARTINEZ"/>
    <d v="2025-06-24T00:00:00"/>
    <s v="COMPROBANTE DE GASTOS"/>
    <s v="EFECTIVO"/>
    <s v="CAJA CHICA"/>
    <s v="REEMBOLSO DE TALACHA PIPA #3, DADOS PARA TALLER (SERVICIO POLO), SERVICIO DE VULKA PARA REMOLQUE HIDROJET"/>
    <n v="1116.5"/>
    <x v="0"/>
  </r>
  <r>
    <s v="RECTIFICADO DE TAMBORES DE PIPA 3"/>
    <d v="2025-06-25T00:00:00"/>
    <s v="COMPROBANTE DE GASTOS"/>
    <s v="EFECTIVO"/>
    <s v="CAJA CHICA"/>
    <s v="RECTIFICADO DE TAMBORES DE PIPA 3"/>
    <n v="900"/>
    <x v="0"/>
  </r>
  <r>
    <s v="VIANEY GARCIA"/>
    <d v="2025-06-26T00:00:00"/>
    <s v="COMPROBANTE DE GASTOS"/>
    <s v="EFECTIVO"/>
    <s v="CAJA CHICA"/>
    <s v="SERVICIO DE LIMPIEZA DE OFICINA"/>
    <n v="400"/>
    <x v="0"/>
  </r>
  <r>
    <s v="CARLOS GUSTAVO PAZ RUEDA"/>
    <d v="2025-06-26T00:00:00"/>
    <s v="COMPROBANTE DE GASTOS"/>
    <s v="EFECTIVO"/>
    <s v="CAJA CHICA"/>
    <s v="REEMBOLSO DE PASAJE DE AUTOBUS CARDENAS TABASCO - MONTERREY"/>
    <n v="2000"/>
    <x v="0"/>
  </r>
  <r>
    <s v="JOSE LUIS PALMA MONTEJO"/>
    <d v="2025-06-26T00:00:00"/>
    <s v="COMPROBANTE DE GASTOS"/>
    <s v="EFECTIVO"/>
    <s v="CAJA CHICA"/>
    <s v="CASETAS"/>
    <n v="360"/>
    <x v="0"/>
  </r>
  <r>
    <s v="VIANEY GARCIA"/>
    <d v="2025-06-27T00:00:00"/>
    <s v="COMPROBANTE DE GASTOS"/>
    <s v="EFECTIVO"/>
    <s v="CAJA CHICA"/>
    <s v="SERVICIO DE LIMPIEZA DE OFICINA"/>
    <n v="400"/>
    <x v="0"/>
  </r>
  <r>
    <s v="PAGO DE NOMINA OPERATIVA"/>
    <d v="2025-06-27T00:00:00"/>
    <s v="COMPROBANTE DE GASTOS"/>
    <s v="EFECTIVO"/>
    <s v="CAJA CHICA"/>
    <s v="PAGO DE NOMINA OPERATIVA"/>
    <n v="59459.72"/>
    <x v="0"/>
  </r>
  <r>
    <s v="COMPRA DE HERRERIA"/>
    <d v="2025-06-27T00:00:00"/>
    <s v="COMPROBANTE DE GASTOS"/>
    <s v="EFECTIVO"/>
    <s v="CAJA CHICA"/>
    <s v="COMPRA DE HERRERIA"/>
    <n v="5000"/>
    <x v="0"/>
  </r>
  <r>
    <s v="INSTALACIÓN DE ROTULO EN HIACE"/>
    <d v="2025-06-27T00:00:00"/>
    <s v="COMPROBANTE DE GASTOS"/>
    <s v="EFECTIVO"/>
    <s v="CAJA CHICA"/>
    <s v="INSTALACIÓN DE ROTULO EN HIACE"/>
    <n v="2000"/>
    <x v="0"/>
  </r>
  <r>
    <s v="COMPRA DE 5 FULL FACE PARA SERVICIO CLARIOS"/>
    <d v="2025-06-27T00:00:00"/>
    <s v="COMPROBANTE DE GASTOS"/>
    <s v="EFECTIVO"/>
    <s v="CAJA CHICA"/>
    <s v="COMPRA DE 5 FULL FACE PARA SERVICIO CLARIOS"/>
    <n v="2135"/>
    <x v="0"/>
  </r>
  <r>
    <s v="HOMERO ROBLEDO"/>
    <d v="2025-06-28T00:00:00"/>
    <s v="COMPROBANTE DE GASTOS"/>
    <s v="EFECTIVO"/>
    <s v="CAJA CHICA"/>
    <s v="REEMBOLSO DE TAXI SERVICIO CLARIOS"/>
    <n v="600"/>
    <x v="0"/>
  </r>
  <r>
    <s v="ERIK MICHAEL MUNGUIA MARTINEZ"/>
    <d v="2025-06-28T00:00:00"/>
    <s v="COMPROBANTE DE GASTOS"/>
    <s v="EFECTIVO"/>
    <s v="CAJA CHICA"/>
    <s v="REEMBOLSO POR COPIA DE LLAVES Y SERVICIO DE VULKA PIPA 3"/>
    <n v="700"/>
    <x v="0"/>
  </r>
  <r>
    <s v="FERRETERIA MARTE"/>
    <d v="2025-06-28T00:00:00"/>
    <s v="COMPROBANTE DE GASTOS"/>
    <s v="EFECTIVO"/>
    <s v="CAJA CHICA"/>
    <s v="COMPRA DE 10 ABRAZADERAS SIN FIN DE 3&quot;"/>
    <n v="180"/>
    <x v="0"/>
  </r>
  <r>
    <s v="VIANEY GARCIA"/>
    <d v="2025-06-30T00:00:00"/>
    <s v="COMPROBANTE DE GASTOS"/>
    <s v="EFECTIVO"/>
    <s v="CAJA CHICA"/>
    <s v="SERVICIO DE LIMPIEZA DE OFICINA"/>
    <n v="400"/>
    <x v="0"/>
  </r>
  <r>
    <s v="LAURA ENRIQUEZ"/>
    <d v="2025-06-30T00:00:00"/>
    <s v="COMPROBANTE DE GASTOS"/>
    <s v="EFECTIVO"/>
    <s v="CAJA CHICA"/>
    <s v="PAGO DE COMISIONES"/>
    <n v="90127.477920000005"/>
    <x v="0"/>
  </r>
  <r>
    <s v="LUIS ALBERTO CASTILLO ZAPATA"/>
    <d v="2025-06-30T00:00:00"/>
    <s v="COMPROBANTE DE GASTOS"/>
    <s v="EFECTIVO"/>
    <s v="CAJA CHICA"/>
    <s v="PAGO DE COMISIONES"/>
    <n v="35098.4395862069"/>
    <x v="0"/>
  </r>
  <r>
    <s v="SRA. ALMA ROSA SANTITOS BENAVIDES"/>
    <d v="2025-06-30T00:00:00"/>
    <s v="COMPROBANTE DE GASTOS"/>
    <s v="EFECTIVO"/>
    <s v="CAJA CHICA"/>
    <s v="FINIQUITO POR DAÑOS DE DEPARTAMENTO"/>
    <n v="7600"/>
    <x v="0"/>
  </r>
  <r>
    <s v="PAGO DE NOMINA ADMINISTRATIVA"/>
    <d v="2025-06-30T00:00:00"/>
    <s v="COMPROBANTE DE GASTOS"/>
    <s v="EFECTIVO"/>
    <s v="CAJA CHICA"/>
    <s v="PAGO DE NOMINA ADMINISTRATIVA"/>
    <n v="86102.000000000015"/>
    <x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s v="VIANEY GARCIA"/>
    <d v="2025-07-01T00:00:00"/>
    <s v="COMPROBANTE DE GASTOS"/>
    <s v="EFECTIVO"/>
    <s v="CAJA CHICA"/>
    <x v="0"/>
    <s v="SERVICIO DE LIMPIEZA DE OFICINA"/>
    <n v="400"/>
    <n v="8713.6210652216541"/>
  </r>
  <r>
    <s v="MAXI CHINA"/>
    <d v="2025-07-01T00:00:00"/>
    <s v="COMPROBANTE DE GASTOS"/>
    <s v="EFECTIVO"/>
    <s v="CAJA CHICA"/>
    <x v="0"/>
    <s v="COMPRA DE 3 LAMPARAS PARA OFICINA (AREA DE VENTAS)"/>
    <n v="318"/>
    <n v="8395.6210652216541"/>
  </r>
  <r>
    <s v="FRANCISCO JAVIER MUÑIZ QUIROZ"/>
    <d v="2025-07-01T00:00:00"/>
    <s v="COMPROBANTE DE GASTOS"/>
    <s v="EFECTIVO"/>
    <s v="CAJA CHICA"/>
    <x v="0"/>
    <s v="RECARGA DE 9 GARRAFONES DE AGUA PARA OFICINA Y OPERACIONES"/>
    <n v="171"/>
    <n v="8224.6210652216541"/>
  </r>
  <r>
    <s v="ELENA MARTINEZ DE LA CRUZ"/>
    <d v="2025-07-02T00:00:00"/>
    <s v="COMPROBANTE DE GASTOS"/>
    <s v="EFECTIVO"/>
    <s v="CAJA CHICA"/>
    <x v="0"/>
    <s v="REEMBOLSO DE TAXIS DEL 16 AL 21 DE JUNIO"/>
    <n v="810"/>
    <n v="7414.6210652216541"/>
  </r>
  <r>
    <s v="JOSE VENTURA MATA POSADA"/>
    <d v="2025-07-02T00:00:00"/>
    <s v="COMPROBANTE DE GASTOS"/>
    <s v="EFECTIVO"/>
    <s v="CAJA CHICA"/>
    <x v="0"/>
    <s v="PAGO POR DIFERENCIA DE NOMINA"/>
    <n v="1020"/>
    <n v="6394.6210652216541"/>
  </r>
  <r>
    <s v="VIANEY GARCIA"/>
    <d v="2025-07-03T00:00:00"/>
    <s v="COMPROBANTE DE GASTOS"/>
    <s v="EFECTIVO"/>
    <s v="CAJA CHICA"/>
    <x v="0"/>
    <s v="SERVICIO DE LIMPIEZA DE OFICINA"/>
    <n v="500"/>
    <n v="5894.6210652216541"/>
  </r>
  <r>
    <s v="ERIK MICHAEL MUNGUIA MARTINEZ"/>
    <d v="2025-07-03T00:00:00"/>
    <s v="COMPROBANTE DE GASTOS"/>
    <s v="EFECTIVO"/>
    <s v="CAJA CHICA"/>
    <x v="0"/>
    <s v="REEMBOLSO DE CASETAS CADEREYTA Y SERVICIO DE VULKA PARA HILUX"/>
    <n v="360"/>
    <n v="5534.6210652216541"/>
  </r>
  <r>
    <s v="FULLFACE"/>
    <d v="2025-07-03T00:00:00"/>
    <s v="COMPROBANTE DE GASTOS"/>
    <s v="EFECTIVO"/>
    <s v="CAJA CHICA"/>
    <x v="0"/>
    <s v="COMPRA DE 5 FULL FACE PARA SERVICIO CLARIOS"/>
    <n v="2135"/>
    <n v="3399.6210652216541"/>
  </r>
  <r>
    <s v="HOMERO ROBLEDO"/>
    <d v="2025-07-03T00:00:00"/>
    <s v="COMPROBANTE DE GASTOS"/>
    <s v="EFECTIVO"/>
    <s v="CAJA CHICA"/>
    <x v="0"/>
    <s v="TAXI POR SERVICIO CLARIOS"/>
    <n v="200"/>
    <n v="3199.6210652216541"/>
  </r>
  <r>
    <s v="FRANCISCO JAVIER MUÑIZ QUIROZ"/>
    <d v="2025-07-03T00:00:00"/>
    <s v="COMPROBANTE DE GASTOS"/>
    <s v="EFECTIVO"/>
    <s v="CAJA CHICA"/>
    <x v="0"/>
    <s v="TAXI POR SERVICIO CLARIOS"/>
    <n v="200"/>
    <n v="2999.6210652216541"/>
  </r>
  <r>
    <s v="DEPÓSITO A CAJA CHICA FOLIO 55153"/>
    <d v="2025-07-04T00:00:00"/>
    <n v="55153"/>
    <s v="EFECTIVO"/>
    <s v="CAJA CHICA"/>
    <x v="1"/>
    <s v="DEPÓSITO A CAJA CHICA FOLIO 55153"/>
    <n v="85448"/>
    <n v="88447.621065221654"/>
  </r>
  <r>
    <s v="JORGE RAMIREZ"/>
    <d v="2025-07-04T00:00:00"/>
    <s v="COMPROBANTE DE GASTOS"/>
    <s v="EFECTIVO"/>
    <s v="CAJA CHICA"/>
    <x v="0"/>
    <s v="ESTACIONAMIENTO E IMPRESIÓN DE FACTURA PARA TRAMITE EN ICVNL"/>
    <n v="80"/>
    <n v="88367.621065221654"/>
  </r>
  <r>
    <s v="VIANEY GARCIA"/>
    <d v="2025-07-04T00:00:00"/>
    <s v="COMPROBANTE DE GASTOS"/>
    <s v="EFECTIVO"/>
    <s v="CAJA CHICA"/>
    <x v="0"/>
    <s v="SERVICIO DE LIMPIEZA DE OFICINA"/>
    <n v="300"/>
    <n v="88067.621065221654"/>
  </r>
  <r>
    <s v="PAGO DE NOMINA OPERATIVA"/>
    <d v="2025-07-04T00:00:00"/>
    <s v="COMPROBANTE DE GASTOS"/>
    <s v="EFECTIVO"/>
    <s v="CAJA CHICA"/>
    <x v="0"/>
    <s v="PAGO DE NOMINA OPERATIVA"/>
    <n v="70533.017142857148"/>
    <n v="17534.603922364506"/>
  </r>
  <r>
    <s v="JORGE RAMIREZ"/>
    <d v="2025-07-04T00:00:00"/>
    <s v="COMPROBANTE DE GASTOS"/>
    <s v="EFECTIVO"/>
    <s v="CAJA CHICA"/>
    <x v="0"/>
    <s v="COMPRA DE 2 LOCKERS PARA CLARIOS"/>
    <n v="5000"/>
    <n v="12534.603922364506"/>
  </r>
  <r>
    <s v="HOMERO ROBLEDO"/>
    <d v="2025-07-04T00:00:00"/>
    <s v="COMPROBANTE DE GASTOS"/>
    <s v="EFECTIVO"/>
    <s v="CAJA CHICA"/>
    <x v="0"/>
    <s v="TAXI POR SERVICIO CLARIOS"/>
    <n v="200"/>
    <n v="12334.603922364506"/>
  </r>
  <r>
    <s v="MARIA DE LOS ANGELES CASTAÑEDA HUERCA"/>
    <d v="2025-07-04T00:00:00"/>
    <s v="COMPROBANTE DE GASTOS"/>
    <s v="EFECTIVO"/>
    <s v="CAJA CHICA"/>
    <x v="0"/>
    <s v="COMPLEMENTO DE SUELDO PENDIENTE DE PAGO"/>
    <n v="2066"/>
    <n v="10268.603922364506"/>
  </r>
  <r>
    <s v="GUADALUPE CRUZ USCANGA"/>
    <d v="2025-07-05T00:00:00"/>
    <s v="COMPROBANTE DE GASTOS"/>
    <s v="EFECTIVO"/>
    <s v="CAJA CHICA"/>
    <x v="0"/>
    <s v="PAGO POR RENTA DE DEPARTAMENTO"/>
    <n v="8500"/>
    <n v="1768.6039223645057"/>
  </r>
  <r>
    <s v="HOMERO ROBLEDO"/>
    <d v="2025-07-05T00:00:00"/>
    <s v="COMPROBANTE DE GASTOS"/>
    <s v="EFECTIVO"/>
    <s v="CAJA CHICA"/>
    <x v="0"/>
    <s v="APOYO TAXIS SERVICIO CLARIOS DOMINGO Y LUNES"/>
    <n v="400"/>
    <n v="1368.6039223645057"/>
  </r>
  <r>
    <s v="RUBEN OSORIO"/>
    <d v="2025-07-05T00:00:00"/>
    <s v="COMPROBANTE DE GASTOS"/>
    <s v="EFECTIVO"/>
    <s v="CAJA CHICA"/>
    <x v="0"/>
    <s v="APOYO TAXIS SERVICIO CLARIOS DOMINGO "/>
    <n v="400"/>
    <n v="968.60392236450571"/>
  </r>
  <r>
    <s v="ORELIA ROBLEDO"/>
    <d v="2025-07-05T00:00:00"/>
    <s v="COMPROBANTE DE GASTOS"/>
    <s v="EFECTIVO"/>
    <s v="CAJA CHICA"/>
    <x v="0"/>
    <s v="APOYO TAXI SERVICIO CLARIOS DOMINGO"/>
    <n v="400"/>
    <n v="568.60392236450571"/>
  </r>
  <r>
    <s v="DEPÓSITO A CAJA CHICA"/>
    <d v="2025-07-05T00:00:00"/>
    <s v="SERVICIO OMNIBUS"/>
    <s v="EFECTIVO"/>
    <s v="CAJA CHICA"/>
    <x v="1"/>
    <s v="SERVICIO OMNIBUS PATRICIO"/>
    <n v="10208"/>
    <n v="10776.603922364506"/>
  </r>
  <r>
    <s v="ASER PENA CABILDO"/>
    <d v="2026-07-05T00:00:00"/>
    <s v="DEPOSITO"/>
    <s v="EFECTIVO"/>
    <s v="CAJA CHICA"/>
    <x v="0"/>
    <s v="COMPLEMENTO DE SUELDO PENDIENTE DE PAGO"/>
    <n v="3656"/>
    <n v="7120.6039223645057"/>
  </r>
  <r>
    <s v="ANGEL ENRIQUE PEREZ GARCIA"/>
    <d v="2026-07-05T00:00:00"/>
    <s v="DEPOSITO"/>
    <s v="EFECTIVO"/>
    <s v="CAJA CHICA"/>
    <x v="0"/>
    <s v="COMPLEMENTO DE SUELDO PENDIENTE DE PAGO"/>
    <n v="1140"/>
    <n v="5980.6039223645057"/>
  </r>
  <r>
    <s v="VIANEY GARCIA"/>
    <d v="2025-07-07T00:00:00"/>
    <s v="COMPROBANTE DE GASTOS"/>
    <s v="EFECTIVO"/>
    <s v="CAJA CHICA"/>
    <x v="0"/>
    <s v="LIMPIEZA DE OFICINA 7 JUL "/>
    <n v="400"/>
    <n v="5580.6039223645057"/>
  </r>
  <r>
    <s v="JUAN BARRADAS"/>
    <d v="2025-07-07T00:00:00"/>
    <s v="COMPROBANTE DE GASTOS"/>
    <s v="EFECTIVO"/>
    <s v="CAJA CHICA"/>
    <x v="0"/>
    <s v="HIELO Y AGUA VOLANTEADA"/>
    <n v="50"/>
    <n v="5530.6039223645057"/>
  </r>
  <r>
    <s v="ORELIA ROBLEDO"/>
    <d v="2025-07-07T00:00:00"/>
    <s v="COMPROBANTE DE GASTOS"/>
    <s v="EFECTIVO"/>
    <s v="CAJA CHICA"/>
    <x v="0"/>
    <s v="APOYO TAXI SERVICIO CLARIOS"/>
    <n v="350"/>
    <n v="5180.6039223645057"/>
  </r>
  <r>
    <s v="TECNICO CLIMA"/>
    <d v="2025-07-08T00:00:00"/>
    <s v="COMPROBANTE DE GASTOS"/>
    <s v="EFECTIVO"/>
    <s v="CAJA CHICA"/>
    <x v="0"/>
    <s v="REPARACIÓN CLIMA TRAILA ALFREDO"/>
    <n v="2700"/>
    <n v="2480.6039223645057"/>
  </r>
  <r>
    <s v="VIANEY GARCIA"/>
    <d v="2025-07-08T00:00:00"/>
    <s v="COMPROBANTE DE GASTOS"/>
    <s v="EFECTIVO"/>
    <s v="CAJA CHICA"/>
    <x v="0"/>
    <s v="LIMPIEZA DE OFICINA 8 JUL "/>
    <n v="400"/>
    <n v="2080.6039223645057"/>
  </r>
  <r>
    <s v="JOSE LUIS PALMA"/>
    <d v="2025-07-08T00:00:00"/>
    <s v="COMPROBANTE DE GASTOS"/>
    <s v="EFECTIVO"/>
    <s v="CAJA CHICA"/>
    <x v="0"/>
    <s v="CENA SERVICIO PCM ALFREDO, JOSUE, SANTIAGO Y JHOVANY"/>
    <n v="500"/>
    <n v="1580.6039223645057"/>
  </r>
  <r>
    <s v="HOMERO ROBLEDO"/>
    <d v="2025-07-09T00:00:00"/>
    <s v="COMPROBANTE DE GASTOS"/>
    <s v="EFECTIVO"/>
    <s v="CAJA CHICA"/>
    <x v="0"/>
    <s v="APOYO TAXI SERVICIO CLARIOS BARRIDO"/>
    <n v="400"/>
    <n v="1180.6039223645057"/>
  </r>
  <r>
    <s v="JAVIER MUÑIZ"/>
    <d v="2025-07-09T00:00:00"/>
    <s v="COMPROBANTE DE GASTOS"/>
    <s v="EFECTIVO"/>
    <s v="CAJA CHICA"/>
    <x v="0"/>
    <s v="APOYO TAXI SERVICIO CLARIOS BARRIDO"/>
    <n v="200"/>
    <n v="980.60392236450571"/>
  </r>
  <r>
    <s v="DEPÓSITO A CAJA CHICA"/>
    <d v="2025-07-09T00:00:00"/>
    <s v="COMPROBANTE DE GASTOS"/>
    <s v="EFECTIVO"/>
    <s v="CAJA CHICA"/>
    <x v="1"/>
    <s v="ME LOS PRESTO EL CONTADOR"/>
    <n v="200"/>
    <n v="1180.6039223645057"/>
  </r>
  <r>
    <s v="ABRAHAM QUIÑONES"/>
    <d v="2025-07-09T00:00:00"/>
    <s v="COMPROBANTE DE GASTOS"/>
    <s v="EFECTIVO"/>
    <s v="CAJA CHICA"/>
    <x v="0"/>
    <s v="REPOCISIÓN DE TAXI"/>
    <n v="200"/>
    <n v="980.60392236450571"/>
  </r>
  <r>
    <s v="VIANEY GARCIA"/>
    <d v="2025-07-10T00:00:00"/>
    <s v="COMPROBANTE DE GASTOS"/>
    <s v="EFECTIVO"/>
    <s v="CAJA CHICA"/>
    <x v="0"/>
    <s v="LIMPIEZA OFICINA 10 JULIO"/>
    <n v="500"/>
    <n v="480.60392236450571"/>
  </r>
  <r>
    <s v="HOMERO ROBLEDO"/>
    <d v="2025-07-10T00:00:00"/>
    <s v="COMPROBANTE DE GASTOS"/>
    <s v="EFECTIVO"/>
    <s v="CAJA CHICA"/>
    <x v="0"/>
    <s v="APOYO TAXI SERVICIO BARRIDO"/>
    <n v="200"/>
    <n v="280.60392236450571"/>
  </r>
  <r>
    <s v="JAVIER MUÑIZ"/>
    <d v="2025-07-10T00:00:00"/>
    <s v="COMPROBANTE DE GASTOS"/>
    <s v="EFECTIVO"/>
    <s v="CAJA CHICA"/>
    <x v="0"/>
    <s v="APOYO TAXI SERVICIO BARRIDO"/>
    <n v="200"/>
    <n v="80.603922364505706"/>
  </r>
  <r>
    <s v="DEPÓSITO A CAJA CHICA FOLIO 55230"/>
    <d v="2025-07-11T00:00:00"/>
    <n v="55230"/>
    <s v="EFECTIVO"/>
    <s v="CAJA CHICA"/>
    <x v="1"/>
    <s v="DEPÓSITO A CAJA CHICA FOLIO 55230"/>
    <n v="88673"/>
    <n v="88753.603922364506"/>
  </r>
  <r>
    <s v="VIANEY GARCIA"/>
    <d v="2025-07-11T00:00:00"/>
    <s v="COMPROBANTE DE GASTOS"/>
    <s v="EFECTIVO"/>
    <s v="CAJA CHICA"/>
    <x v="0"/>
    <s v="SERVICIO DE LIMPIEZA DE OFICINA"/>
    <n v="300"/>
    <n v="88453.603922364506"/>
  </r>
  <r>
    <s v="HOMERO ROBLEDO"/>
    <d v="2025-07-11T00:00:00"/>
    <s v="COMPROBANTE DE GASTOS"/>
    <s v="EFECTIVO"/>
    <s v="CAJA CHICA"/>
    <x v="0"/>
    <s v="TAXI PORA POYO EN BARRIDO CLARIOS"/>
    <n v="200"/>
    <n v="88253.603922364506"/>
  </r>
  <r>
    <s v="ERIK MICHAEL MUNGUIA MARTINEZ"/>
    <d v="2025-07-11T00:00:00"/>
    <s v="COMPROBANTE DE GASTOS"/>
    <s v="EFECTIVO"/>
    <s v="CAJA CHICA"/>
    <x v="0"/>
    <s v="REPARACION EN RIASA, COMIDA TECNICO TENNANT, CASETAS A CADEREYTA"/>
    <n v="955"/>
    <n v="87298.603922364506"/>
  </r>
  <r>
    <s v="ERIK MICHAEL MUNGUIA MARTINEZ"/>
    <d v="2025-07-11T00:00:00"/>
    <s v="COMPROBANTE DE GASTOS"/>
    <s v="EFECTIVO"/>
    <s v="CAJA CHICA"/>
    <x v="0"/>
    <s v="APOYO EN SERVICIO NOCTURNO DE CLARIOS"/>
    <n v="1800"/>
    <n v="85498.603922364506"/>
  </r>
  <r>
    <s v="ERIK MICHAEL MUNGUIA MARTINEZ"/>
    <d v="2025-07-11T00:00:00"/>
    <s v="COMPROBANTE DE GASTOS"/>
    <s v="EFECTIVO"/>
    <s v="CAJA CHICA"/>
    <x v="0"/>
    <s v="VIATICOS A TAMPICO"/>
    <n v="500"/>
    <n v="84998.603922364506"/>
  </r>
  <r>
    <s v="LUIS ALFREDO PALACIOS USCANGA"/>
    <d v="2025-07-11T00:00:00"/>
    <s v="COMPROBANTE DE GASTOS"/>
    <s v="EFECTIVO"/>
    <s v="CAJA CHICA"/>
    <x v="0"/>
    <s v="APOYO EN SERVICIO NOCTURNO DE CLARIOS"/>
    <n v="1800"/>
    <n v="83198.603922364506"/>
  </r>
  <r>
    <s v="COMPRA DE 10 FULLFACE"/>
    <d v="2025-07-11T00:00:00"/>
    <s v="COMPROBANTE DE GASTOS"/>
    <s v="EFECTIVO"/>
    <s v="CAJA CHICA"/>
    <x v="0"/>
    <s v="COMPRA DE 10 FULLFACE"/>
    <n v="4270"/>
    <n v="78928.603922364506"/>
  </r>
  <r>
    <s v="PAGO DE NOMINA OPERATIVA"/>
    <d v="2025-07-11T00:00:00"/>
    <s v="COMPROBANTE DE GASTOS"/>
    <s v="EFECTIVO"/>
    <s v="CAJA CHICA"/>
    <x v="0"/>
    <s v="PAGO DE NOMINA OPERATIVA"/>
    <n v="53581"/>
    <n v="25347.603922364506"/>
  </r>
  <r>
    <s v="FRANCISCO ALFREDO"/>
    <d v="2025-07-12T00:00:00"/>
    <s v="COMPROBANTE DE GASTOS"/>
    <s v="EFECTIVO"/>
    <s v="CAJA CHICA"/>
    <x v="0"/>
    <s v="APOYO EN BARRIDO CLARIOS"/>
    <n v="600"/>
    <n v="24747.603922364506"/>
  </r>
  <r>
    <s v="ROBERTO RODRIGUEZ"/>
    <d v="2025-07-12T00:00:00"/>
    <s v="COMPROBANTE DE GASTOS"/>
    <s v="EFECTIVO"/>
    <s v="CAJA CHICA"/>
    <x v="0"/>
    <s v="APOYO EN BARRIDO CLARIOS"/>
    <n v="200"/>
    <n v="24547.603922364506"/>
  </r>
  <r>
    <s v="SERVICIOS DE AGUA Y DRENAJE DE MONTERREY"/>
    <d v="2025-07-12T00:00:00"/>
    <s v="COMPROBANTE DE GASTOS"/>
    <s v="EFECTIVO"/>
    <s v="CAJA CHICA"/>
    <x v="0"/>
    <s v="PAGO DE RECIBO DE AGUA Y DRENAJE"/>
    <n v="14583"/>
    <n v="9964.6039223645057"/>
  </r>
  <r>
    <s v="TELMEX"/>
    <d v="2025-07-12T00:00:00"/>
    <s v="COMPROBANTE DE GASTOS"/>
    <s v="EFECTIVO"/>
    <s v="CAJA CHICA"/>
    <x v="0"/>
    <s v="PAGO DE RECIBO TELMEX"/>
    <n v="399"/>
    <n v="9565.6039223645057"/>
  </r>
  <r>
    <s v="BRANDON CARVAJAL HERNANDEZ"/>
    <d v="2025-07-12T00:00:00"/>
    <s v="COMPROBANTE DE GASTOS"/>
    <s v="EFECTIVO"/>
    <s v="CAJA CHICA"/>
    <x v="0"/>
    <s v="PAGO DE FINIQUITO"/>
    <n v="3521"/>
    <n v="6044.6039223645057"/>
  </r>
  <r>
    <s v="LA CUCHILLA"/>
    <d v="2025-07-12T00:00:00"/>
    <s v="COMPROBANTE DE GASTOS"/>
    <s v="EFECTIVO"/>
    <s v="CAJA CHICA"/>
    <x v="0"/>
    <s v="COMPRA DE BULTO DE CEMENTO, 2 COSTALES DE ARENA #5 Y 5KG DE YESO"/>
    <n v="230"/>
    <n v="5814.6039223645057"/>
  </r>
  <r>
    <s v="RUBEN OSORIO"/>
    <d v="2025-07-12T00:00:00"/>
    <s v="COMPROBANTE DE GASTOS"/>
    <s v="EFECTIVO"/>
    <s v="CAJA CHICA"/>
    <x v="0"/>
    <s v="APOYO EN BARRIDO CLARIOS"/>
    <n v="100"/>
    <n v="5714.6039223645057"/>
  </r>
  <r>
    <s v="RUBEN OSORIO"/>
    <d v="2025-07-12T00:00:00"/>
    <s v="COMPROBANTE DE GASTOS"/>
    <s v="EFECTIVO"/>
    <s v="CAJA CHICA"/>
    <x v="0"/>
    <s v="TAXI POR SERVICIO CLARIOS"/>
    <n v="400"/>
    <n v="5314.6039223645057"/>
  </r>
  <r>
    <s v="JAVIER MUÑIZ"/>
    <d v="2025-07-12T00:00:00"/>
    <s v="COMPROBANTE DE GASTOS"/>
    <s v="EFECTIVO"/>
    <s v="CAJA CHICA"/>
    <x v="0"/>
    <s v="APOYO EN BARRIDO CLARIOS"/>
    <n v="800"/>
    <n v="4514.6039223645057"/>
  </r>
  <r>
    <s v="HOMERO ROBLEDO"/>
    <d v="2025-07-12T00:00:00"/>
    <s v="COMPROBANTE DE GASTOS"/>
    <s v="EFECTIVO"/>
    <s v="CAJA CHICA"/>
    <x v="0"/>
    <s v="APOYO EN BARRIDO CLARIOS"/>
    <n v="500"/>
    <n v="4014.6039223645057"/>
  </r>
  <r>
    <s v="JOSE VENTURA MATA POSADA"/>
    <d v="2025-07-12T00:00:00"/>
    <s v="COMPROBANTE DE GASTOS"/>
    <s v="EFECTIVO"/>
    <s v="CAJA CHICA"/>
    <x v="0"/>
    <s v="APOYO EN BARRIDO CLARIOS"/>
    <n v="200"/>
    <n v="3814.6039223645057"/>
  </r>
  <r>
    <s v="VIANEY GARCIA"/>
    <d v="2025-07-14T00:00:00"/>
    <s v="COMPROBANTE DE GASTOS"/>
    <s v="EFECTIVO"/>
    <s v="CAJA CHICA"/>
    <x v="0"/>
    <s v="SERVICIO DE LIMPIEZA DE OFICINA"/>
    <n v="400"/>
    <n v="3414.6039223645057"/>
  </r>
  <r>
    <s v="PRODUCTOS FORESTALES GAFER"/>
    <d v="2025-07-14T00:00:00"/>
    <s v="COMPROBANTE DE GASTOS"/>
    <s v="EFECTIVO"/>
    <s v="CAJA CHICA"/>
    <x v="0"/>
    <s v="COMPRA DE BOLSA DE ASERRIN"/>
    <n v="638"/>
    <n v="2776.6039223645057"/>
  </r>
  <r>
    <s v="VIANEY GARCIA"/>
    <d v="2025-07-15T00:00:00"/>
    <s v="COMPROBANTE DE GASTOS"/>
    <s v="EFECTIVO"/>
    <s v="CAJA CHICA"/>
    <x v="0"/>
    <s v="SERVICIO DE LIMPIEZA DE OFICINA"/>
    <n v="400"/>
    <n v="2376.6039223645057"/>
  </r>
  <r>
    <s v="JAVIER MUÑIZ"/>
    <d v="2025-07-15T00:00:00"/>
    <s v="COMPROBANTE DE GASTOS"/>
    <s v="EFECTIVO"/>
    <s v="CAJA CHICA"/>
    <x v="0"/>
    <s v="TAXI POR SERVICIO CLARIOS"/>
    <n v="800"/>
    <n v="1576.6039223645057"/>
  </r>
  <r>
    <s v="HOMERO ROBLEDO"/>
    <d v="2025-07-15T00:00:00"/>
    <s v="COMPROBANTE DE GASTOS"/>
    <s v="EFECTIVO"/>
    <s v="CAJA CHICA"/>
    <x v="0"/>
    <s v="TAXI POR SERVICIO CLARIOS"/>
    <n v="600"/>
    <n v="976.60392236450571"/>
  </r>
  <r>
    <s v="DEPÓSITO A CAJA CHICA FOLIO 55276"/>
    <d v="2025-07-15T00:00:00"/>
    <n v="55276"/>
    <s v="EFECTIVO"/>
    <s v="CAJA CHICA"/>
    <x v="1"/>
    <s v="DEPÓSITO A CAJA CHICA FOLIO 55276"/>
    <n v="52937"/>
    <n v="53913.603922364506"/>
  </r>
  <r>
    <s v="DEPÓSITO A CAJA CHICA FOLIO 55277"/>
    <d v="2025-07-15T00:00:00"/>
    <n v="55277"/>
    <s v="EFECTIVO"/>
    <s v="CAJA CHICA"/>
    <x v="1"/>
    <s v="DEPÓSITO A CAJA CHICA FOLIO 55277"/>
    <n v="93476"/>
    <n v="147389.60392236451"/>
  </r>
  <r>
    <s v="PAGO DE NOMINA ADMINISTRATIVA"/>
    <d v="2025-07-15T00:00:00"/>
    <s v="COMPROBANTE DE GASTOS"/>
    <s v="EFECTIVO"/>
    <s v="CAJA CHICA"/>
    <x v="0"/>
    <s v="PAGO DE NOMINA ADMINISTRATIVA"/>
    <n v="93476"/>
    <n v="53913.603922364506"/>
  </r>
  <r>
    <s v="PAGO A TRANSITO DE APODACA"/>
    <d v="2025-07-15T00:00:00"/>
    <s v="COMPROBANTE DE GASTOS"/>
    <s v="EFECTIVO"/>
    <s v="CAJA CHICA"/>
    <x v="0"/>
    <s v="PAGO A TRANSITO DE APODACA"/>
    <n v="2000"/>
    <n v="51913.603922364506"/>
  </r>
  <r>
    <s v="PAGO A TRANSITO DE GUADALUPE"/>
    <d v="2025-07-15T00:00:00"/>
    <s v="COMPROBANTE DE GASTOS"/>
    <s v="EFECTIVO"/>
    <s v="CAJA CHICA"/>
    <x v="0"/>
    <s v="PAGO A TRANSITO DE GUADALUPE"/>
    <n v="1800"/>
    <n v="50113.603922364506"/>
  </r>
  <r>
    <s v="PAGO A TRANSITO DE SAN NICOLAS"/>
    <d v="2025-07-15T00:00:00"/>
    <s v="COMPROBANTE DE GASTOS"/>
    <s v="EFECTIVO"/>
    <s v="CAJA CHICA"/>
    <x v="0"/>
    <s v="PAGO A TRANSITO DE SAN NICOLAS"/>
    <n v="2800"/>
    <n v="47313.603922364506"/>
  </r>
  <r>
    <s v="PAGO A TRANSITO DE MONTERREY"/>
    <d v="2025-07-15T00:00:00"/>
    <s v="COMPROBANTE DE GASTOS"/>
    <s v="EFECTIVO"/>
    <s v="CAJA CHICA"/>
    <x v="0"/>
    <s v="PAGO A TRANSITO DE MONTERREY"/>
    <n v="5000"/>
    <n v="42313.603922364506"/>
  </r>
  <r>
    <s v="PAGO A TRANSITO DE SANTA CATARINA"/>
    <d v="2025-07-15T00:00:00"/>
    <s v="COMPROBANTE DE GASTOS"/>
    <s v="EFECTIVO"/>
    <s v="CAJA CHICA"/>
    <x v="0"/>
    <s v="PAGO A TRANSITO DE SANTA CATARINA"/>
    <n v="2000"/>
    <n v="40313.603922364506"/>
  </r>
  <r>
    <s v="PAGO A TRANSITO DE PESQUERIA"/>
    <d v="2025-07-15T00:00:00"/>
    <s v="COMPROBANTE DE GASTOS"/>
    <s v="EFECTIVO"/>
    <s v="CAJA CHICA"/>
    <x v="0"/>
    <s v="PAGO A TRANSITO DE PESQUERIA"/>
    <n v="2000"/>
    <n v="38313.603922364506"/>
  </r>
  <r>
    <s v="PAGO A TRANSITO DE CADEREYTA"/>
    <d v="2025-07-15T00:00:00"/>
    <s v="COMPROBANTE DE GASTOS"/>
    <s v="EFECTIVO"/>
    <s v="CAJA CHICA"/>
    <x v="0"/>
    <s v="PAGO A TRANSITO DE CADEREYTA"/>
    <n v="2000"/>
    <n v="36313.603922364506"/>
  </r>
  <r>
    <s v="PAGO A TRANSITO DE ESCOBEDO"/>
    <d v="2025-07-15T00:00:00"/>
    <s v="COMPROBANTE DE GASTOS"/>
    <s v="EFECTIVO"/>
    <s v="CAJA CHICA"/>
    <x v="0"/>
    <s v="PAGO A TRANSITO DE ESCOBEDO"/>
    <n v="3000"/>
    <n v="33313.603922364506"/>
  </r>
  <r>
    <s v="PAGO A TRANSITO DE CIENEGA DE FLORES"/>
    <d v="2025-07-15T00:00:00"/>
    <s v="COMPROBANTE DE GASTOS"/>
    <s v="EFECTIVO"/>
    <s v="CAJA CHICA"/>
    <x v="0"/>
    <s v="PAGO A TRANSITO DE CIENEGA DE FLORES"/>
    <n v="2000"/>
    <n v="31313.603922364506"/>
  </r>
  <r>
    <s v="HONORARIOS DE LIC LEIJA"/>
    <d v="2025-07-15T00:00:00"/>
    <s v="COMPROBANTE DE GASTOS"/>
    <s v="EFECTIVO"/>
    <s v="CAJA CHICA"/>
    <x v="0"/>
    <s v="HONORARIOS DE LIC LEIJA"/>
    <n v="10000"/>
    <n v="21313.603922364506"/>
  </r>
  <r>
    <s v="CFE"/>
    <d v="2025-07-15T00:00:00"/>
    <s v="COMPROBANTE DE GASTOS"/>
    <s v="EFECTIVO"/>
    <s v="CAJA CHICA"/>
    <x v="0"/>
    <s v="RECIBO CFE DE DEPARTAMENTO"/>
    <n v="740"/>
    <n v="20573.603922364506"/>
  </r>
  <r>
    <s v="CFE"/>
    <d v="2025-07-15T00:00:00"/>
    <s v="COMPROBANTE DE GASTOS"/>
    <s v="EFECTIVO"/>
    <s v="CAJA CHICA"/>
    <x v="0"/>
    <s v="RECIBO CFE DE CASA DE RENTA METROPLEX"/>
    <n v="3969"/>
    <n v="16604.603922364506"/>
  </r>
  <r>
    <s v="GASNATURAL"/>
    <d v="2025-07-15T00:00:00"/>
    <s v="COMPROBANTE DE GASTOS"/>
    <s v="EFECTIVO"/>
    <s v="CAJA CHICA"/>
    <x v="0"/>
    <s v="RECIBO DE GAS DE CASA DE RENTA"/>
    <n v="501"/>
    <n v="16103.603922364506"/>
  </r>
  <r>
    <s v="ESTACIONAMIENTO"/>
    <d v="2025-07-15T00:00:00"/>
    <s v="COMPROBANTE DE GASTOS"/>
    <s v="EFECTIVO"/>
    <s v="CAJA CHICA"/>
    <x v="0"/>
    <s v="ESTACIONAMIENTO POR TRAMITE DE PLACAS DE CAMION"/>
    <n v="20"/>
    <n v="16083.603922364506"/>
  </r>
  <r>
    <s v="ORELIA ROBLEDO"/>
    <d v="2025-07-15T00:00:00"/>
    <s v="COMPROBANTE DE GASTOS"/>
    <s v="EFECTIVO"/>
    <s v="CAJA CHICA"/>
    <x v="0"/>
    <s v="COMPRA DE HIELO"/>
    <n v="49"/>
    <n v="16034.603922364506"/>
  </r>
  <r>
    <s v="DEPOSITO A CTA INVERMEX"/>
    <d v="2025-07-16T00:00:00"/>
    <s v="COMPROBANTE DE GASTOS"/>
    <s v="EFECTIVO"/>
    <s v="CAJA CHICA"/>
    <x v="0"/>
    <s v="REPOSICIÓN DE IMPORTE DE OMA PARA DEPOSITO A INVERMEX"/>
    <n v="10208"/>
    <n v="5826.6039223645057"/>
  </r>
  <r>
    <s v="COMPRA DE 5 FULLFACE"/>
    <d v="2025-07-16T00:00:00"/>
    <s v="COMPROBANTE DE GASTOS"/>
    <s v="EFECTIVO"/>
    <s v="CAJA CHICA"/>
    <x v="0"/>
    <s v="COMPRA DE 5 FULLFACE"/>
    <n v="1431"/>
    <n v="4395.6039223645057"/>
  </r>
  <r>
    <s v="SERVICIO DE SOLDADURA DE COPLE DE BRONCE"/>
    <d v="2025-07-16T00:00:00"/>
    <s v="COMPROBANTE DE GASTOS"/>
    <s v="EFECTIVO"/>
    <s v="CAJA CHICA"/>
    <x v="0"/>
    <s v="SERVICIO DE SOLDADURA DE COPLE DE BRONCE"/>
    <n v="150"/>
    <n v="4245.6039223645057"/>
  </r>
  <r>
    <s v="FRANCISCO JAVIER MUÑIZ QUIROZ"/>
    <d v="2025-07-16T00:00:00"/>
    <s v="COMPROBANTE DE GASTOS"/>
    <s v="EFECTIVO"/>
    <s v="CAJA CHICA"/>
    <x v="0"/>
    <s v="REPOCISIÓN DE TAXI"/>
    <n v="200"/>
    <n v="4045.6039223645057"/>
  </r>
  <r>
    <s v="VIANEY GARCIA"/>
    <d v="2025-07-17T00:00:00"/>
    <s v="COMPROBANTE DE GASTOS"/>
    <s v="EFECTIVO"/>
    <s v="CAJA CHICA"/>
    <x v="0"/>
    <s v="LIMPIEZA DE OFICINA"/>
    <n v="400"/>
    <n v="3645.6039223645057"/>
  </r>
  <r>
    <s v="FRANCISCO JAVIER MUÑIZ QUIROZ"/>
    <d v="2025-07-17T00:00:00"/>
    <s v="COMPROBANTE DE GASTOS"/>
    <s v="EFECTIVO"/>
    <s v="CAJA CHICA"/>
    <x v="0"/>
    <s v="REPOCISIÓN DE TAXI"/>
    <n v="200"/>
    <n v="3445.6039223645057"/>
  </r>
  <r>
    <s v="HOMERO ROBLEDO"/>
    <d v="2025-07-17T00:00:00"/>
    <s v="COMPROBANTE DE GASTOS"/>
    <s v="EFECTIVO"/>
    <s v="CAJA CHICA"/>
    <x v="0"/>
    <s v="REPOCISIÓN DE TAXI"/>
    <n v="200"/>
    <n v="3245.6039223645057"/>
  </r>
  <r>
    <s v="JESUS DAVILA"/>
    <d v="2025-07-17T00:00:00"/>
    <s v="COMPROBANTE DE GASTOS"/>
    <s v="EFECTIVO"/>
    <s v="CAJA CHICA"/>
    <x v="0"/>
    <s v="REEMBOLSO UBER"/>
    <n v="350"/>
    <n v="2895.6039223645057"/>
  </r>
  <r>
    <s v="ERIK MICHAEL MUNGUIA MARTINEZ"/>
    <d v="2025-07-17T00:00:00"/>
    <s v="COMPROBANTE DE GASTOS"/>
    <s v="EFECTIVO"/>
    <s v="CAJA CHICA"/>
    <x v="0"/>
    <s v="PONCHE BARREDORA GLOBAL"/>
    <n v="1800"/>
    <n v="1095.6039223645057"/>
  </r>
  <r>
    <s v="ERIK MICHAEL MUNGUIA MARTINEZ"/>
    <d v="2025-07-17T00:00:00"/>
    <s v="COMPROBANTE DE GASTOS"/>
    <s v="EFECTIVO"/>
    <s v="CAJA CHICA"/>
    <x v="0"/>
    <s v="PAGO CASETA APODACA"/>
    <n v="76"/>
    <n v="1019.6039223645057"/>
  </r>
  <r>
    <s v="DEPÓSITO A CAJA CHICA FOLIO 55342"/>
    <d v="2025-07-18T00:00:00"/>
    <s v="FOLIO"/>
    <s v="EFECTIVO"/>
    <s v="CAJA CHICA"/>
    <x v="1"/>
    <s v="DEPOSITO A CAJA CHICA FOLIO 55342"/>
    <n v="19438"/>
    <n v="20457.603922364506"/>
  </r>
  <r>
    <s v="DEPÓSITO A CAJA CHICA FOLIO 55340"/>
    <d v="2025-07-18T00:00:00"/>
    <s v="FOLIO"/>
    <s v="EFECTIVO"/>
    <s v="CAJA CHICA"/>
    <x v="1"/>
    <s v="DEPOSITO A CAJA CHICA FOLIO 55340"/>
    <n v="55565"/>
    <n v="76022.603922364506"/>
  </r>
  <r>
    <s v="PAGO DE NOMINA "/>
    <d v="2025-07-18T00:00:00"/>
    <s v="COMPROBANTE DE GASTOS"/>
    <s v="EFECTIVO"/>
    <s v="CAJA CHICA"/>
    <x v="0"/>
    <s v="PAGO DE NOMINA OPERATIVA"/>
    <n v="55565"/>
    <n v="20457.603922364506"/>
  </r>
  <r>
    <s v="RAUL ANTONIO "/>
    <d v="2025-07-18T00:00:00"/>
    <s v="COMPROBANTE DE GASTOS"/>
    <s v="EFECTIVO"/>
    <s v="CAJA CHICA"/>
    <x v="0"/>
    <s v="PAGO DE NOMINA MANTENIMIENTO DESCANSO LABORADO"/>
    <n v="966"/>
    <n v="19491.603922364506"/>
  </r>
  <r>
    <s v="JAVIER MUÑIZ"/>
    <d v="2025-07-18T00:00:00"/>
    <s v="COMPROBANTE DE GASTOS"/>
    <s v="EFECTIVO"/>
    <s v="CAJA CHICA"/>
    <x v="0"/>
    <s v="APOYO TAXI CLARIOS"/>
    <n v="200"/>
    <n v="19291.603922364506"/>
  </r>
  <r>
    <s v="JAVIER MUÑIZ"/>
    <d v="2025-07-18T00:00:00"/>
    <s v="COMPROBANTE DE GASTOS"/>
    <s v="EFECTIVO"/>
    <s v="CAJA CHICA"/>
    <x v="0"/>
    <s v="APOYO BARRIDO AUT. CP DEVEZA"/>
    <n v="600"/>
    <n v="18691.603922364506"/>
  </r>
  <r>
    <s v="HOMERO ROBLEDO"/>
    <d v="2025-07-18T00:00:00"/>
    <s v="COMPROBANTE DE GASTOS"/>
    <s v="EFECTIVO"/>
    <s v="CAJA CHICA"/>
    <x v="0"/>
    <s v="APOYO TAXI CLARIOS"/>
    <n v="200"/>
    <n v="18491.603922364506"/>
  </r>
  <r>
    <s v="HOMERO ROBLEDO"/>
    <d v="2025-07-18T00:00:00"/>
    <s v="COMPROBANTE DE GASTOS"/>
    <s v="EFECTIVO"/>
    <s v="CAJA CHICA"/>
    <x v="0"/>
    <s v="APOYO BARRIDO AUT. CP DEVEZA"/>
    <n v="500"/>
    <n v="17991.603922364506"/>
  </r>
  <r>
    <s v="ROBERTO BARRERA"/>
    <d v="2025-07-18T00:00:00"/>
    <s v="COMPROBANTE DE GASTOS"/>
    <s v="EFECTIVO"/>
    <s v="CAJA CHICA"/>
    <x v="0"/>
    <s v="APOYO BARRIDO AUT. CP DEVEZA"/>
    <n v="600"/>
    <n v="17391.603922364506"/>
  </r>
  <r>
    <s v="CESAR OMAR"/>
    <d v="2025-07-18T00:00:00"/>
    <s v="COMPROBANTE DE GASTOS"/>
    <s v="EFECTIVO"/>
    <s v="CAJA CHICA"/>
    <x v="0"/>
    <s v="APOYO BARRIDO AUT. CP DEVEZA"/>
    <n v="400"/>
    <n v="16991.603922364506"/>
  </r>
  <r>
    <s v="ALFREDO GUIA"/>
    <d v="2025-07-18T00:00:00"/>
    <s v="COMPROBANTE DE GASTOS"/>
    <s v="EFECTIVO"/>
    <s v="CAJA CHICA"/>
    <x v="0"/>
    <s v="APOYO BARRIDO AUT. CP DEVEZA"/>
    <n v="400"/>
    <n v="16591.603922364506"/>
  </r>
  <r>
    <s v="VIANEY GARCIA"/>
    <d v="2025-07-18T00:00:00"/>
    <s v="COMPROBANTE DE GASTOS"/>
    <s v="EFECTIVO"/>
    <s v="CAJA CHICA"/>
    <x v="0"/>
    <s v="LIMPIEZA OFICINA 18/7/25"/>
    <n v="400"/>
    <n v="16191.603922364506"/>
  </r>
  <r>
    <s v="LAURA ENRIQUEZ"/>
    <d v="2025-07-18T00:00:00"/>
    <s v="COMPROBANTE DE GASTOS"/>
    <s v="EFECTIVO"/>
    <s v="CAJA CHICA"/>
    <x v="0"/>
    <s v="REPOSICIÓN DE COMPRA ASERRIN Y CARGA DE COMBUSTIBLE"/>
    <n v="1790"/>
    <n v="14401.603922364506"/>
  </r>
  <r>
    <s v="HOMERO ROBLEDO"/>
    <d v="2025-07-19T00:00:00"/>
    <s v="COMPROBANTE DE GASTOS"/>
    <s v="EFECTIVO"/>
    <s v="CAJA CHICA"/>
    <x v="0"/>
    <s v="APOYO TAXIS CLARIOS"/>
    <n v="200"/>
    <n v="14201.603922364506"/>
  </r>
  <r>
    <s v="ORELIA ROBLEDO"/>
    <d v="2025-07-19T00:00:00"/>
    <s v="COMPROBANTE DE GASTOS"/>
    <s v="EFECTIVO"/>
    <s v="CAJA CHICA"/>
    <x v="0"/>
    <s v="APOYO TAXIS CLARIOS"/>
    <n v="800"/>
    <n v="13401.603922364506"/>
  </r>
  <r>
    <s v="RUBEN OSORIO"/>
    <d v="2025-07-19T00:00:00"/>
    <s v="COMPROBANTE DE GASTOS"/>
    <s v="EFECTIVO"/>
    <s v="CAJA CHICA"/>
    <x v="0"/>
    <s v="APOYO TAXIS CLARIOS"/>
    <n v="200"/>
    <n v="13201.603922364506"/>
  </r>
  <r>
    <s v="MERCADO LIBRE"/>
    <d v="2025-07-19T00:00:00"/>
    <s v="COMPROBANTE DE GASTOS"/>
    <s v="EFECTIVO"/>
    <s v="CAJA CHICA"/>
    <x v="0"/>
    <s v="COMPRA DE FULL FACE"/>
    <n v="5427.8"/>
    <n v="7773.8039223645055"/>
  </r>
  <r>
    <s v="HOMERO ROBLEDO"/>
    <d v="2025-07-21T00:00:00"/>
    <s v="COMPROBANTE DE GASTOS"/>
    <s v="EFECTIVO"/>
    <s v="CAJA CHICA"/>
    <x v="0"/>
    <s v="REPOCISIÓN DE TAXI"/>
    <n v="200"/>
    <n v="7573.8039223645055"/>
  </r>
  <r>
    <s v="JAVIER MUÑIZ"/>
    <d v="2025-07-21T00:00:00"/>
    <s v="COMPROBANTE DE GASTOS"/>
    <s v="EFECTIVO"/>
    <s v="CAJA CHICA"/>
    <x v="0"/>
    <s v="REPOCISIÓN DE TAXI"/>
    <n v="200"/>
    <n v="7373.8039223645055"/>
  </r>
  <r>
    <s v="VIANEY GARCIA"/>
    <d v="2025-07-21T00:00:00"/>
    <s v="COMPROBANTE DE GASTOS"/>
    <s v="EFECTIVO"/>
    <s v="CAJA CHICA"/>
    <x v="0"/>
    <s v="LIMPIEZA DE OFICINA"/>
    <n v="400"/>
    <n v="6973.8039223645055"/>
  </r>
  <r>
    <s v="ORELIA ROBLEDO"/>
    <d v="2025-07-22T00:00:00"/>
    <s v="COMPROBANTE DE GASTOS"/>
    <s v="EFECTIVO"/>
    <s v="CAJA CHICA"/>
    <x v="0"/>
    <s v="HIELO Y AGUA SERVICIO GRAFTECH"/>
    <n v="82"/>
    <n v="6891.8039223645055"/>
  </r>
  <r>
    <s v="VIANEY GARCIA"/>
    <d v="2025-07-22T00:00:00"/>
    <s v="COMPROBANTE DE GASTOS"/>
    <s v="EFECTIVO"/>
    <s v="CAJA CHICA"/>
    <x v="0"/>
    <s v="LIMPIEZA DE OFICINA"/>
    <n v="400"/>
    <n v="6491.8039223645055"/>
  </r>
  <r>
    <s v="HOMERO ROBLEDO"/>
    <d v="2025-07-22T00:00:00"/>
    <s v="COMPROBANTE DE GASTOS"/>
    <s v="EFECTIVO"/>
    <s v="CAJA CHICA"/>
    <x v="0"/>
    <s v="REPOCISIÓN DE TAXI"/>
    <n v="200"/>
    <n v="6291.8039223645055"/>
  </r>
  <r>
    <s v="JAVIER MUÑIZ"/>
    <d v="2025-07-22T00:00:00"/>
    <s v="COMPROBANTE DE GASTOS"/>
    <s v="EFECTIVO"/>
    <s v="CAJA CHICA"/>
    <x v="0"/>
    <s v="REPOCISIÓN DE TAXI"/>
    <n v="200"/>
    <n v="6091.8039223645055"/>
  </r>
  <r>
    <s v="JAIRO MISAEL DOMINGUEZ"/>
    <d v="2025-07-22T00:00:00"/>
    <s v="COMPROBANTE DE GASTOS"/>
    <s v="EFECTIVO"/>
    <s v="CAJA CHICA"/>
    <x v="0"/>
    <s v="REPOCISIÓN DE TAXI Y TRANSPORTE"/>
    <n v="1139"/>
    <n v="4952.8039223645055"/>
  </r>
  <r>
    <s v="HOMERO ROBLEDO"/>
    <d v="2025-07-23T00:00:00"/>
    <s v="COMPROBANTE DE GASTOS"/>
    <s v="EFECTIVO"/>
    <s v="CAJA CHICA"/>
    <x v="0"/>
    <s v="REPOCISIÓN DE TAXI"/>
    <n v="200"/>
    <n v="4752.8039223645055"/>
  </r>
  <r>
    <s v="JAVIER MUÑIZ"/>
    <d v="2025-07-23T00:00:00"/>
    <s v="COMPROBANTE DE GASTOS"/>
    <s v="EFECTIVO"/>
    <s v="CAJA CHICA"/>
    <x v="0"/>
    <s v="REPOCISIÓN DE TAXI"/>
    <n v="200"/>
    <n v="4552.8039223645055"/>
  </r>
  <r>
    <s v="SANTIAGO YEPEZ"/>
    <d v="2025-07-23T00:00:00"/>
    <s v="COMPROBANTE DE GASTOS"/>
    <s v="EFECTIVO"/>
    <s v="CAJA CHICA"/>
    <x v="0"/>
    <s v="CENA SERVICIO RIEGO TEC"/>
    <n v="200"/>
    <n v="4352.8039223645055"/>
  </r>
  <r>
    <s v="CONSTRUCTORA INVERMEX"/>
    <d v="2025-07-23T00:00:00"/>
    <s v="TRANSFERENCIA"/>
    <s v="EFECTIVO"/>
    <s v="CAJA CHICA"/>
    <x v="1"/>
    <s v="SOBRANTE DEL DEPOSITO PARA EL ARRASTRE DEL HIDRO 8"/>
    <n v="940"/>
    <n v="5292.8039223645055"/>
  </r>
  <r>
    <s v="VIANEY GARCIA"/>
    <d v="2025-07-24T00:00:00"/>
    <s v="COMPROBANTE DE GASTOS"/>
    <s v="EFECTIVO"/>
    <s v="CAJA CHICA"/>
    <x v="0"/>
    <s v="LIMPIEZA DE OFICINA"/>
    <n v="400"/>
    <n v="4892.8039223645055"/>
  </r>
  <r>
    <s v="IVAN CUELLAR"/>
    <d v="2025-07-24T00:00:00"/>
    <s v="COMPROBANTE DE GASTOS"/>
    <s v="EFECTIVO"/>
    <s v="CAJA CHICA"/>
    <x v="0"/>
    <s v="GASOLINA REVISION DE FACTURAS A TOTO"/>
    <n v="200"/>
    <n v="4692.8039223645055"/>
  </r>
  <r>
    <s v="HOMERO ROBLEDO"/>
    <d v="2025-07-24T00:00:00"/>
    <s v="COMPROBANTE DE GASTOS"/>
    <s v="EFECTIVO"/>
    <s v="CAJA CHICA"/>
    <x v="0"/>
    <s v="REPOCISIÓN DE TAXI"/>
    <n v="200"/>
    <n v="4492.8039223645055"/>
  </r>
  <r>
    <s v="JAVIER MUÑIZ"/>
    <d v="2025-07-24T00:00:00"/>
    <s v="COMPROBANTE DE GASTOS"/>
    <s v="EFECTIVO"/>
    <s v="CAJA CHICA"/>
    <x v="0"/>
    <s v="REPOCISIÓN DE TAXI"/>
    <n v="200"/>
    <n v="4292.8039223645055"/>
  </r>
  <r>
    <s v="JOSE VENTURA MATA POSADA"/>
    <d v="2025-07-24T00:00:00"/>
    <s v="COMPROBANTE DE GASTOS"/>
    <s v="EFECTIVO"/>
    <s v="CAJA CHICA"/>
    <x v="0"/>
    <s v="APOYO TAXI SERVICIO CLARIOS TANQUE REACTOR"/>
    <n v="250"/>
    <n v="4042.8039223645055"/>
  </r>
  <r>
    <s v="VIANEY GARCIA"/>
    <d v="2025-07-25T00:00:00"/>
    <s v="COMPROBANTE DE GASTOS"/>
    <s v="EFECTIVO"/>
    <s v="CAJA CHICA"/>
    <x v="0"/>
    <s v="LIMPIEZA DE OFICINA"/>
    <n v="400"/>
    <n v="3642.8039223645055"/>
  </r>
  <r>
    <s v="DEPÓSITO A CAJA CHICA FOLIO 55460"/>
    <d v="2025-07-25T00:00:00"/>
    <s v="FOLIO"/>
    <s v="EFECTIVO"/>
    <s v="CAJA CHICA"/>
    <x v="1"/>
    <s v="DEPOSITO A CAJA CHICA FOLIO 55460"/>
    <n v="107663"/>
    <n v="111305.8039223645"/>
  </r>
  <r>
    <s v="DEPÓSITO A CAJA CHICA FOLIO 55460"/>
    <d v="2025-07-25T00:00:00"/>
    <s v="FOLIO"/>
    <s v="EFECTIVO"/>
    <s v="CAJA CHICA"/>
    <x v="1"/>
    <s v="DEPOSITO A CAJA CHICA FOLIO 55460"/>
    <n v="15016"/>
    <n v="126321.8039223645"/>
  </r>
  <r>
    <s v="GENARO BBVA"/>
    <d v="2025-07-25T00:00:00"/>
    <s v="COMPROBANTE DE GASTOS"/>
    <s v="EFECTIVO"/>
    <s v="CAJA CHICA"/>
    <x v="0"/>
    <s v="BBVA"/>
    <n v="15016"/>
    <n v="111305.8039223645"/>
  </r>
  <r>
    <s v="PAGO DE NOMINA"/>
    <d v="2025-07-25T00:00:00"/>
    <s v="COMPROBANTE DE GASTOS"/>
    <s v="EFECTIVO"/>
    <s v="CAJA CHICA"/>
    <x v="0"/>
    <s v="PAGO NOMINA OPERATIVA, CLARIOS MTTO Y BARRIDO"/>
    <n v="68375"/>
    <n v="42930.803922364503"/>
  </r>
  <r>
    <s v="REPOSICION DE PONCHE "/>
    <d v="2025-07-25T00:00:00"/>
    <s v="COMPROBANTE DE GASTOS"/>
    <s v="EFECTIVO"/>
    <s v="CAJA CHICA"/>
    <x v="0"/>
    <s v="PONCHE DEL 22 DE JULIO PIPA #3"/>
    <n v="600"/>
    <n v="42330.803922364503"/>
  </r>
  <r>
    <s v="ALFREDO GUIA"/>
    <d v="2025-07-25T00:00:00"/>
    <s v="COMPROBANTE DE GASTOS"/>
    <s v="EFECTIVO"/>
    <s v="CAJA CHICA"/>
    <x v="0"/>
    <s v="APOYO POR BARRIDO EN CLARIOS"/>
    <n v="200"/>
    <n v="42130.803922364503"/>
  </r>
  <r>
    <s v="ROBERTO BARRERA"/>
    <d v="2025-07-25T00:00:00"/>
    <s v="COMPROBANTE DE GASTOS"/>
    <s v="EFECTIVO"/>
    <s v="CAJA CHICA"/>
    <x v="0"/>
    <s v="APOYO POR BARRIDO EN CLARIOS"/>
    <n v="600"/>
    <n v="41530.803922364503"/>
  </r>
  <r>
    <s v="RUBEN OSORIO"/>
    <d v="2025-07-25T00:00:00"/>
    <s v="COMPROBANTE DE GASTOS"/>
    <s v="EFECTIVO"/>
    <s v="CAJA CHICA"/>
    <x v="0"/>
    <s v="APOYO TAXI CLARIOS TANQUE REACTOR"/>
    <n v="200"/>
    <n v="41330.803922364503"/>
  </r>
  <r>
    <s v="HOMERO ROBLEDO"/>
    <d v="2025-07-25T00:00:00"/>
    <s v="COMPROBANTE DE GASTOS"/>
    <s v="EFECTIVO"/>
    <s v="CAJA CHICA"/>
    <x v="0"/>
    <s v="APOYO POR BARRIDO EN CLARIOS"/>
    <n v="600"/>
    <n v="40730.803922364503"/>
  </r>
  <r>
    <s v="JAVIER MUÑIZ"/>
    <d v="2025-07-25T00:00:00"/>
    <s v="COMPROBANTE DE GASTOS"/>
    <s v="EFECTIVO"/>
    <s v="CAJA CHICA"/>
    <x v="0"/>
    <s v="APOYO POR BARRIDO EN CLARIOS"/>
    <n v="600"/>
    <n v="40130.803922364503"/>
  </r>
  <r>
    <s v="JAVIER MUÑIZ"/>
    <d v="2025-07-25T00:00:00"/>
    <s v="COMPROBANTE DE GASTOS"/>
    <s v="EFECTIVO"/>
    <s v="CAJA CHICA"/>
    <x v="0"/>
    <s v="APOYO TAXI BARRIDO"/>
    <n v="200"/>
    <n v="39930.803922364503"/>
  </r>
  <r>
    <s v="JOSE IGNACIO MIRANDA"/>
    <d v="2025-07-25T00:00:00"/>
    <s v="COMPROBANTE DE GASTOS"/>
    <s v="EFECTIVO"/>
    <s v="CAJA CHICA"/>
    <x v="0"/>
    <s v="PAGO DE NOMINA"/>
    <n v="3422.6"/>
    <n v="36508.203922364504"/>
  </r>
  <r>
    <s v="IVAN VALDEZ LOZANO"/>
    <d v="2025-07-25T00:00:00"/>
    <s v="COMPROBANTE DE GASTOS"/>
    <s v="EFECTIVO"/>
    <s v="CAJA CHICA"/>
    <x v="0"/>
    <s v="APOYO POR BARRIDO EN CLARIOS"/>
    <n v="400"/>
    <n v="36108.203922364504"/>
  </r>
  <r>
    <s v="CESAR OMAR"/>
    <d v="2025-07-25T00:00:00"/>
    <s v="COMPROBANTE DE GASTOS"/>
    <s v="EFECTIVO"/>
    <s v="CAJA CHICA"/>
    <x v="0"/>
    <s v="APOYO POR BARRIDO EN CLARIOS"/>
    <n v="600"/>
    <n v="35508.203922364504"/>
  </r>
  <r>
    <s v="IVAN VALDEZ LOZANO"/>
    <d v="2025-07-26T00:00:00"/>
    <s v="COMPROBANTE DE GASTOS"/>
    <s v="EFECTIVO"/>
    <s v="CAJA CHICA"/>
    <x v="0"/>
    <s v="COMIDA DOBLO TURNO EL 24-7-25"/>
    <n v="106"/>
    <n v="35402.203922364504"/>
  </r>
  <r>
    <s v="LUIS ALFREDO PALACIOS USCANGA"/>
    <d v="2025-07-26T00:00:00"/>
    <s v="COMPROBANTE DE GASTOS"/>
    <s v="EFECTIVO"/>
    <s v="CAJA CHICA"/>
    <x v="0"/>
    <s v="ANGULO PARA GUARDA BARREDORA JOHNSTON"/>
    <n v="220"/>
    <n v="35182.203922364504"/>
  </r>
  <r>
    <s v="JAVIER MUÑIZ"/>
    <d v="2025-07-28T00:00:00"/>
    <s v="COMPROBANTE DE GASTOS"/>
    <s v="EFECTIVO"/>
    <s v="CAJA CHICA"/>
    <x v="0"/>
    <s v="APOYO TAXIS SERVICIO CLARIOS"/>
    <n v="400"/>
    <n v="34782.203922364504"/>
  </r>
  <r>
    <s v="JUAN BARRADAS"/>
    <d v="2025-07-28T00:00:00"/>
    <s v="COMPROBANTE DE GASTOS"/>
    <s v="EFECTIVO"/>
    <s v="CAJA CHICA"/>
    <x v="0"/>
    <s v="CORTE DE ACRILICOS"/>
    <n v="400"/>
    <n v="34382.203922364504"/>
  </r>
  <r>
    <s v="SANTIAGO YEPEZ"/>
    <d v="2025-07-28T00:00:00"/>
    <s v="COMPROBANTE DE GASTOS"/>
    <s v="EFECTIVO"/>
    <s v="CAJA CHICA"/>
    <x v="0"/>
    <s v="CENA RIEGO TEC"/>
    <n v="200"/>
    <n v="34182.203922364504"/>
  </r>
  <r>
    <s v="HOMERO ROBLEDO"/>
    <d v="2025-07-28T00:00:00"/>
    <s v="COMPROBANTE DE GASTOS"/>
    <s v="EFECTIVO"/>
    <s v="CAJA CHICA"/>
    <x v="0"/>
    <s v="TAXI APOYO CLARIOS LAVADO DE TANQUE REACTOR"/>
    <n v="200"/>
    <n v="33982.203922364504"/>
  </r>
  <r>
    <s v="MYRIAM ORTEGA CAMARGO"/>
    <d v="2025-07-28T00:00:00"/>
    <s v="COMPROBANTE DE GASTOS"/>
    <s v="EFECTIVO"/>
    <s v="CAJA CHICA"/>
    <x v="0"/>
    <s v="RENTA CASA METROPLEX"/>
    <n v="18000"/>
    <n v="15982.203922364504"/>
  </r>
  <r>
    <s v="DARWIN ALEXANDRO"/>
    <d v="2025-07-28T00:00:00"/>
    <s v="COMPROBANTE DE GASTOS"/>
    <s v="EFECTIVO"/>
    <s v="CAJA CHICA"/>
    <x v="0"/>
    <s v="RENTA DEPARTAMENTO"/>
    <n v="8500"/>
    <n v="7482.2039223645043"/>
  </r>
  <r>
    <s v="VIANEY GARCIA"/>
    <d v="2025-07-28T00:00:00"/>
    <s v="COMPROBANTE DE GASTOS"/>
    <s v="EFECTIVO"/>
    <s v="CAJA CHICA"/>
    <x v="0"/>
    <s v="LIMPIEZA OFICINA 28 JULIO"/>
    <n v="400"/>
    <n v="7082.2039223645043"/>
  </r>
  <r>
    <s v="JOSUE TEJEDA"/>
    <d v="2025-07-29T00:00:00"/>
    <s v="COMPROBANTE DE GASTOS"/>
    <s v="EFECTIVO"/>
    <s v="CAJA CHICA"/>
    <x v="0"/>
    <s v="CENA SERVICIO DE CLARIOS RUBEN, VENTURA, IVAN, JOSUE Y ORELIA"/>
    <n v="500"/>
    <n v="6582.2039223645043"/>
  </r>
  <r>
    <s v="RUBEN OSORIO"/>
    <d v="2025-07-29T00:00:00"/>
    <s v="COMPROBANTE DE GASTOS"/>
    <s v="EFECTIVO"/>
    <s v="CAJA CHICA"/>
    <x v="0"/>
    <s v="TAXI CLARIOS"/>
    <n v="200"/>
    <n v="6382.2039223645043"/>
  </r>
  <r>
    <s v="VIANEY GARCIA"/>
    <d v="2025-07-29T00:00:00"/>
    <s v="COMPROBANTE DE GASTOS"/>
    <s v="EFECTIVO"/>
    <s v="CAJA CHICA"/>
    <x v="0"/>
    <s v="LIMPIEZA OFICINA 29 JULI"/>
    <n v="400"/>
    <n v="5982.2039223645043"/>
  </r>
  <r>
    <s v="JAVIER MUÑIZ"/>
    <d v="2025-07-29T00:00:00"/>
    <s v="COMPROBANTE DE GASTOS"/>
    <s v="EFECTIVO"/>
    <s v="CAJA CHICA"/>
    <x v="0"/>
    <s v="APOYO TAXI CLARIOS BARRIDO"/>
    <n v="200"/>
    <n v="5782.2039223645043"/>
  </r>
  <r>
    <s v="ORELIA ROBLEDO"/>
    <d v="2025-07-30T00:00:00"/>
    <s v="COMPROBANTE DE GASTOS"/>
    <s v="EFECTIVO"/>
    <s v="CAJA CHICA"/>
    <x v="0"/>
    <s v="HIELO Y AGUA"/>
    <n v="91"/>
    <n v="5691.2039223645043"/>
  </r>
  <r>
    <s v="LUIS CASTILLO"/>
    <d v="2025-07-30T00:00:00"/>
    <s v="COMPROBANTE DE GASTOS"/>
    <s v="EFECTIVO"/>
    <s v="CAJA CHICA"/>
    <x v="0"/>
    <s v="COMBUSTIBLE LUIS CASTILLO"/>
    <n v="300"/>
    <n v="5391.2039223645043"/>
  </r>
  <r>
    <s v="HOMERO ROBLEDO"/>
    <d v="2025-07-30T00:00:00"/>
    <s v="COMPROBANTE DE GASTOS"/>
    <s v="EFECTIVO"/>
    <s v="CAJA CHICA"/>
    <x v="0"/>
    <s v="APOYO TAXI CLARIOS LIMPIEZA DIQUE"/>
    <n v="200"/>
    <n v="5191.2039223645043"/>
  </r>
  <r>
    <s v="JAVIER MUÑIZ"/>
    <d v="2025-07-30T00:00:00"/>
    <s v="COMPROBANTE DE GASTOS"/>
    <s v="EFECTIVO"/>
    <s v="CAJA CHICA"/>
    <x v="0"/>
    <s v="APOYO TAXI CLARIOS BARRIDO"/>
    <n v="200"/>
    <n v="4991.2039223645043"/>
  </r>
  <r>
    <s v="HOMERO ROBLEDO"/>
    <d v="2025-07-30T00:00:00"/>
    <s v="COMPROBANTE DE GASTOS"/>
    <s v="EFECTIVO"/>
    <s v="CAJA CHICA"/>
    <x v="0"/>
    <s v="APOYO TAXI CLARIOS BARRIDO"/>
    <n v="200"/>
    <n v="4791.2039223645043"/>
  </r>
  <r>
    <s v="JORGE RAMIREZ"/>
    <d v="2025-07-31T00:00:00"/>
    <s v="COMPROBANTE DE GASTOS"/>
    <s v="EFECTIVO"/>
    <s v="CAJA CHICA"/>
    <x v="0"/>
    <s v="3 BTOS CEMENTO CLARIOS"/>
    <n v="405"/>
    <n v="4386.2039223645043"/>
  </r>
  <r>
    <s v="VIANEY GARCIA"/>
    <d v="2025-07-31T00:00:00"/>
    <s v="COMPROBANTE DE GASTOS"/>
    <s v="EFECTIVO"/>
    <s v="CAJA CHICA"/>
    <x v="0"/>
    <s v="LIMPIEZA OFICINA "/>
    <n v="400"/>
    <n v="3986.2039223645043"/>
  </r>
  <r>
    <s v="MARIA GUADALUPE CRUZ USCANGA"/>
    <d v="2025-07-31T00:00:00"/>
    <s v="COMPROBANTE DE GASTOS"/>
    <s v="EFECTIVO"/>
    <s v="CAJA CHICA"/>
    <x v="0"/>
    <s v="ACTA NACIMIENTO CONTA RAFAEL"/>
    <n v="114"/>
    <n v="3872.2039223645043"/>
  </r>
  <r>
    <s v="CONTADOR DEVEZA"/>
    <d v="2025-07-31T00:00:00"/>
    <s v="COMPROBANTE DE GASTOS"/>
    <s v="EFECTIVO"/>
    <s v="CAJA CHICA"/>
    <x v="0"/>
    <s v="REPOSICION DE COMIDA CLARIOS"/>
    <n v="400"/>
    <n v="3472.2039223645043"/>
  </r>
  <r>
    <s v="JAVIER MUÑIZ"/>
    <d v="2025-07-31T00:00:00"/>
    <s v="COMPROBANTE DE GASTOS"/>
    <s v="EFECTIVO"/>
    <s v="CAJA CHICA"/>
    <x v="0"/>
    <s v="APOYO TAXIS CLARIOS BARRIDO"/>
    <n v="300"/>
    <n v="3172.2039223645043"/>
  </r>
  <r>
    <s v="HOMERO ROBLEDO"/>
    <d v="2025-07-31T00:00:00"/>
    <s v="COMPROBANTE DE GASTOS"/>
    <s v="EFECTIVO"/>
    <s v="CAJA CHICA"/>
    <x v="0"/>
    <s v="APOYO TAXIS CLARIOS BARRIDO"/>
    <n v="200"/>
    <n v="2972.2039223645043"/>
  </r>
  <r>
    <s v="DEPÓSITO A CAJA CHICA FOLIO 56126"/>
    <d v="2025-07-31T00:00:00"/>
    <s v="FOLIO"/>
    <s v="EFECTIVO"/>
    <s v="CAJA CHICA"/>
    <x v="1"/>
    <s v="DEPOSITO A CAJA CHICA FOLIO 56126"/>
    <n v="91875"/>
    <n v="94847.203922364512"/>
  </r>
  <r>
    <s v="DEPÓSITO A CAJA CHICA FOLIO 56126"/>
    <d v="2025-07-31T00:00:00"/>
    <s v="FOLIO"/>
    <s v="EFECTIVO"/>
    <s v="CAJA CHICA"/>
    <x v="1"/>
    <s v="DEPOSITO A CAJA CHICA FOLIO 56126"/>
    <n v="70213"/>
    <n v="165060.20392236451"/>
  </r>
  <r>
    <s v="DEPÓSITO A CAJA CHICA FOLIO 56126"/>
    <d v="2025-07-31T00:00:00"/>
    <s v="FOLIO"/>
    <s v="EFECTIVO"/>
    <s v="CAJA CHICA"/>
    <x v="1"/>
    <s v="DEPOSITO A CAJA CHICA FOLIO 56126"/>
    <n v="8428"/>
    <n v="173488.20392236451"/>
  </r>
  <r>
    <s v="DEPÓSITO A CAJA CHICA FOLIO 56126"/>
    <d v="2025-07-31T00:00:00"/>
    <s v="FOLIO"/>
    <s v="EFECTIVO"/>
    <s v="CAJA CHICA"/>
    <x v="1"/>
    <s v="DEPOSITO A CAJA CHICA FOLIO 56126"/>
    <n v="56753"/>
    <n v="230241.20392236451"/>
  </r>
  <r>
    <s v="DEPÓSITO A CAJA CHICA FOLIO 56126"/>
    <d v="2025-07-31T00:00:00"/>
    <s v="FOLIO"/>
    <s v="EFECTIVO"/>
    <s v="CAJA CHICA"/>
    <x v="1"/>
    <s v="DEPOSITO A CAJA CHICA FOLIO 56126"/>
    <n v="45885"/>
    <n v="276126.20392236451"/>
  </r>
  <r>
    <s v="DEPÓSITO A CAJA CHICA FOLIO 56126"/>
    <d v="2025-07-31T00:00:00"/>
    <s v="FOLIO"/>
    <s v="EFECTIVO"/>
    <s v="CAJA CHICA"/>
    <x v="1"/>
    <s v="DEPOSITO A CAJA CHICA FOLIO 56126"/>
    <n v="23880"/>
    <n v="300006.20392236451"/>
  </r>
  <r>
    <s v="DEPÓSITO A CAJA CHICA FOLIO 56126"/>
    <d v="2025-07-31T00:00:00"/>
    <s v="FOLIO"/>
    <s v="EFECTIVO"/>
    <s v="CAJA CHICA"/>
    <x v="1"/>
    <s v="DEPOSITO A CAJA CHICA FOLIO 56126"/>
    <n v="15000"/>
    <n v="315006.20392236451"/>
  </r>
  <r>
    <s v="DEPÓSITO A CAJA CHICA FOLIO 56126"/>
    <d v="2025-07-31T00:00:00"/>
    <s v="FOLIO"/>
    <s v="EFECTIVO"/>
    <s v="CAJA CHICA"/>
    <x v="1"/>
    <s v="DEPOSITO A CAJA CHICA FOLIO 56126"/>
    <n v="447"/>
    <n v="315453.20392236451"/>
  </r>
  <r>
    <s v="PAGO DE NOMINA"/>
    <d v="2025-07-31T00:00:00"/>
    <s v="COMPROBANTE DE GASTOS"/>
    <s v="EFECTIVO"/>
    <s v="CAJA CHICA"/>
    <x v="0"/>
    <s v="PAGO NOMINA ADMINISTRATIVA"/>
    <n v="91875"/>
    <n v="223578.20392236451"/>
  </r>
  <r>
    <s v="LUIS CASTILLO"/>
    <d v="2025-07-31T00:00:00"/>
    <s v="COMPROBANTE DE GASTOS"/>
    <s v="EFECTIVO"/>
    <s v="CAJA CHICA"/>
    <x v="0"/>
    <s v="PAGO DE COMISIONES"/>
    <n v="45885"/>
    <n v="177693.20392236451"/>
  </r>
  <r>
    <s v="JORGE RAMIREZ"/>
    <d v="2025-07-31T00:00:00"/>
    <s v="COMPROBANTE DE GASTOS"/>
    <s v="EFECTIVO"/>
    <s v="CAJA CHICA"/>
    <x v="0"/>
    <s v="FRANELA PARA CLARIOS"/>
    <n v="72"/>
    <n v="177621.20392236451"/>
  </r>
  <r>
    <s v="ELENA MARTINEZ DE LA CRUZ"/>
    <d v="2025-07-31T00:00:00"/>
    <s v="COMPROBANTE DE GASTOS"/>
    <s v="EFECTIVO"/>
    <s v="CAJA CHICA"/>
    <x v="0"/>
    <s v="HIELO Y AGUA"/>
    <n v="78"/>
    <n v="177543.20392236451"/>
  </r>
  <r>
    <s v="GENARO BBVA"/>
    <d v="2025-07-31T00:00:00"/>
    <s v="COMPROBANTE DE GASTOS"/>
    <s v="EFECTIVO"/>
    <s v="CAJA CHICA"/>
    <x v="0"/>
    <s v="GASTO"/>
    <n v="15000"/>
    <n v="162543.20392236451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s v="CLEYBER RODRIGUEZ"/>
    <d v="2025-08-01T00:00:00"/>
    <s v="COMPROBANTE DE GASTOS"/>
    <s v="EFECTIVO"/>
    <s v="CAJA CHICA"/>
    <x v="0"/>
    <s v="NOMINA GENERADA NO PAGADA"/>
    <n v="1446"/>
    <n v="163989.20000000001"/>
    <s v="Lupita Cruz"/>
  </r>
  <r>
    <s v="VIANEY GARCIA"/>
    <d v="2025-08-01T00:00:00"/>
    <s v="COMPROBANTE DE GASTOS"/>
    <s v="EFECTIVO"/>
    <s v="CAJA CHICA"/>
    <x v="1"/>
    <s v="LIMPIEZA OFICINA 01-8-25"/>
    <n v="400"/>
    <n v="163589.20000000001"/>
    <s v="Lupita Cruz"/>
  </r>
  <r>
    <s v="LAURA ENRIQUEZ"/>
    <d v="2025-08-01T00:00:00"/>
    <s v="COMPROBANTE DE GASTOS"/>
    <s v="EFECTIVO"/>
    <s v="CAJA CHICA"/>
    <x v="1"/>
    <s v="PAGO DE COMISIONES"/>
    <n v="23880.53"/>
    <n v="139708.67000000001"/>
    <s v="Lupita Cruz"/>
  </r>
  <r>
    <s v="LAURA ENRIQUEZ"/>
    <d v="2025-08-01T00:00:00"/>
    <s v="COMPROBANTE DE GASTOS"/>
    <s v="EFECTIVO"/>
    <s v="CAJA CHICA"/>
    <x v="1"/>
    <s v="PAGO DE COMISIONES"/>
    <n v="56753.04"/>
    <n v="82955.63"/>
    <s v="Lupita Cruz"/>
  </r>
  <r>
    <s v="PAGO DE NOMINA"/>
    <d v="2025-08-01T00:00:00"/>
    <s v="COMPROBANTE DE GASTOS"/>
    <s v="EFECTIVO"/>
    <s v="CAJA CHICA"/>
    <x v="1"/>
    <s v="PAGO DE NOMINA OPERATIVA"/>
    <n v="70223.11"/>
    <n v="12732.520000000004"/>
    <s v="Lupita Cruz"/>
  </r>
  <r>
    <s v="YAHAIRA "/>
    <d v="2025-08-01T00:00:00"/>
    <s v="COMPROBANTE DE GASTOS"/>
    <s v="EFECTIVO"/>
    <s v="CAJA CHICA"/>
    <x v="1"/>
    <s v="PAGO DE UBER DE RAUL ANTONIO Y JORGE DGUEZ A METROPLEX"/>
    <n v="210"/>
    <n v="12522.520000000004"/>
    <s v="Lupita Cruz"/>
  </r>
  <r>
    <s v="CESAR OMAR"/>
    <d v="2025-08-01T00:00:00"/>
    <s v="COMPROBANTE DE GASTOS"/>
    <s v="EFECTIVO"/>
    <s v="CAJA CHICA"/>
    <x v="1"/>
    <s v="APOYO POR BARRIDO EN CLARIOS"/>
    <n v="700"/>
    <n v="11822.520000000004"/>
    <s v="Lupita Cruz"/>
  </r>
  <r>
    <s v="HOMERO ROBLEDO"/>
    <d v="2025-08-01T00:00:00"/>
    <s v="COMPROBANTE DE GASTOS"/>
    <s v="EFECTIVO"/>
    <s v="CAJA CHICA"/>
    <x v="1"/>
    <s v="APOYO POR BARRIDO EN CLARIOS"/>
    <n v="200"/>
    <n v="11622.520000000004"/>
    <s v="Lupita Cruz"/>
  </r>
  <r>
    <s v="HOMERO ROBLEDO"/>
    <d v="2025-08-01T00:00:00"/>
    <s v="COMPROBANTE DE GASTOS"/>
    <s v="EFECTIVO"/>
    <s v="CAJA CHICA"/>
    <x v="1"/>
    <s v="APOYO TAXI BARRIDO"/>
    <n v="200"/>
    <n v="11422.520000000004"/>
    <s v="Lupita Cruz"/>
  </r>
  <r>
    <s v="JAVIER MUÑIZ"/>
    <d v="2025-08-01T00:00:00"/>
    <s v="COMPROBANTE DE GASTOS"/>
    <s v="EFECTIVO"/>
    <s v="CAJA CHICA"/>
    <x v="1"/>
    <s v="APOYO POR BARRIDO EN CLARIOS"/>
    <n v="600"/>
    <n v="10822.520000000004"/>
    <s v="Lupita Cruz"/>
  </r>
  <r>
    <s v="JAVIER MUÑIZ"/>
    <d v="2025-08-01T00:00:00"/>
    <s v="COMPROBANTE DE GASTOS"/>
    <s v="EFECTIVO"/>
    <s v="CAJA CHICA"/>
    <x v="1"/>
    <s v="APOYO TAXI BARRIDO"/>
    <n v="200"/>
    <n v="10622.520000000004"/>
    <s v="Lupita Cruz"/>
  </r>
  <r>
    <s v="JUAN BARRADAS"/>
    <d v="2025-08-01T00:00:00"/>
    <s v="COMPROBANTE DE GASTOS"/>
    <s v="EFECTIVO"/>
    <s v="CAJA CHICA"/>
    <x v="1"/>
    <s v="COMPRA DE AGUA PARA OFICINA"/>
    <n v="90"/>
    <n v="10532.520000000004"/>
    <s v="Lupita Cruz"/>
  </r>
  <r>
    <s v="IVAN VALDEZ LOZANO"/>
    <d v="2025-08-01T00:00:00"/>
    <s v="COMPROBANTE DE GASTOS"/>
    <s v="EFECTIVO"/>
    <s v="CAJA CHICA"/>
    <x v="1"/>
    <s v="APOYO POR BARRIDO EN CLARIOS"/>
    <n v="500"/>
    <n v="10032.520000000004"/>
    <s v="Lupita Cruz"/>
  </r>
  <r>
    <s v="SONIA LOPEZ MARTINEZ"/>
    <d v="2025-08-01T00:00:00"/>
    <s v="COMPROBANTE DE GASTOS"/>
    <s v="EFECTIVO"/>
    <s v="CAJA CHICA"/>
    <x v="1"/>
    <s v="INSTALACIÓN DE LLANTA B. JOHNSTON POSICIÓN 4"/>
    <n v="1600"/>
    <n v="8432.5200000000041"/>
    <s v="Lupita Cruz"/>
  </r>
  <r>
    <s v="IVAN QUITALAN"/>
    <d v="2025-08-01T00:00:00"/>
    <s v="COMPROBANTE DE GASTOS"/>
    <s v="EFECTIVO"/>
    <s v="CAJA CHICA"/>
    <x v="0"/>
    <s v="PAGO DE CALAVERA HILUX"/>
    <n v="2000"/>
    <n v="10432.520000000004"/>
    <m/>
  </r>
  <r>
    <s v="ERIK MICHAEL MUNGUIA MARTINEZ"/>
    <d v="2025-08-02T00:00:00"/>
    <s v="COMPROBANTE DE GASTOS"/>
    <s v="EFECTIVO"/>
    <s v="CAJA CHICA"/>
    <x v="1"/>
    <s v="TAPA PARA TRANSMISION PIPA #13"/>
    <n v="500"/>
    <n v="9932.5200000000041"/>
    <s v="Lupita Cruz"/>
  </r>
  <r>
    <s v="ERIK MICHAEL MUNGUIA MARTINEZ"/>
    <d v="2025-08-02T00:00:00"/>
    <s v="COMPROBANTE DE GASTOS"/>
    <s v="EFECTIVO"/>
    <s v="CAJA CHICA"/>
    <x v="1"/>
    <s v="PROPINA AL CARPINTERO POR CORTE DE ALIDO PIPA #5"/>
    <n v="50"/>
    <n v="9882.5200000000041"/>
    <s v="Lupita Cruz"/>
  </r>
  <r>
    <s v="ERIK MICHAEL MUNGUIA MARTINEZ"/>
    <d v="2025-08-02T00:00:00"/>
    <s v="COMPROBANTE DE GASTOS"/>
    <s v="EFECTIVO"/>
    <s v="CAJA CHICA"/>
    <x v="1"/>
    <s v="COMPRA DE ASERRIN"/>
    <n v="400"/>
    <n v="9482.5200000000041"/>
    <s v="Lupita Cruz"/>
  </r>
  <r>
    <s v="ORELIA ROBLEDO"/>
    <d v="2025-08-02T00:00:00"/>
    <s v="COMPROBANTE DE GASTOS"/>
    <s v="EFECTIVO"/>
    <s v="CAJA CHICA"/>
    <x v="1"/>
    <s v="APOYO TAXIS CLARIOS DOMINGO Y LUNES"/>
    <n v="700"/>
    <n v="8782.5200000000041"/>
    <s v="Lupita Cruz"/>
  </r>
  <r>
    <s v="ORELIA ROBLEDO"/>
    <d v="2025-08-02T00:00:00"/>
    <s v="COMPROBANTE DE GASTOS"/>
    <s v="EFECTIVO"/>
    <s v="CAJA CHICA"/>
    <x v="1"/>
    <s v="APOYO UBER CLEYBER"/>
    <n v="150"/>
    <n v="8632.5200000000041"/>
    <s v="Lupita Cruz"/>
  </r>
  <r>
    <s v="RUBEN OSORIO"/>
    <d v="2025-08-02T00:00:00"/>
    <s v="COMPROBANTE DE GASTOS"/>
    <s v="EFECTIVO"/>
    <s v="CAJA CHICA"/>
    <x v="1"/>
    <s v="APOYO TAXIS SERVICIO CLARIOS TANQUE"/>
    <n v="400"/>
    <n v="8232.5200000000041"/>
    <s v="Lupita Cruz"/>
  </r>
  <r>
    <s v="AGUA"/>
    <d v="2025-08-02T00:00:00"/>
    <s v="COMPROBANTE DE GASTOS"/>
    <s v="EFECTIVO"/>
    <s v="CAJA CHICA"/>
    <x v="1"/>
    <s v="PAGO DE AGUA METROPLEX"/>
    <n v="479"/>
    <n v="7753.5200000000041"/>
    <s v="Lupita Cruz"/>
  </r>
  <r>
    <s v="TELMEX"/>
    <d v="2025-08-02T00:00:00"/>
    <s v="COMPROBANTE DE GASTOS"/>
    <s v="EFECTIVO"/>
    <s v="CAJA CHICA"/>
    <x v="1"/>
    <s v="PAGO DE RECIBO TELMEX"/>
    <n v="449"/>
    <n v="7304.5200000000041"/>
    <s v="Lupita Cruz"/>
  </r>
  <r>
    <s v="URIEL PEREZ"/>
    <d v="2025-08-04T00:00:00"/>
    <s v="COMPROBANTE DE GASTOS"/>
    <s v="EFECTIVO"/>
    <s v="CAJA CHICA"/>
    <x v="1"/>
    <s v="APOYO TAXI CENTRAL DE AUTOBUCES A CENTRAL DE CARGA"/>
    <n v="105"/>
    <n v="7199.5200000000041"/>
    <s v="Lupita Cruz"/>
  </r>
  <r>
    <s v="VIANEY GARCIA"/>
    <d v="2025-08-04T00:00:00"/>
    <s v="COMPROBANTE DE GASTOS"/>
    <s v="EFECTIVO"/>
    <s v="CAJA CHICA"/>
    <x v="1"/>
    <s v="LIMPIEZA 4 DE AGOSTO"/>
    <n v="400"/>
    <n v="6799.5200000000041"/>
    <s v="Lupita Cruz"/>
  </r>
  <r>
    <s v="JAVIER MUÑIZ"/>
    <d v="2025-08-04T00:00:00"/>
    <s v="COMPROBANTE DE GASTOS"/>
    <s v="EFECTIVO"/>
    <s v="CAJA CHICA"/>
    <x v="1"/>
    <s v="APOYO TAXI BARRIDO"/>
    <n v="200"/>
    <n v="6599.5200000000041"/>
    <s v="Lupita Cruz"/>
  </r>
  <r>
    <s v="JAVIER MUÑIZ"/>
    <d v="2025-08-04T00:00:00"/>
    <s v="COMPROBANTE DE GASTOS"/>
    <s v="EFECTIVO"/>
    <s v="CAJA CHICA"/>
    <x v="1"/>
    <s v="RECUPERACIÓN APOYO TAXI  03 AGOS"/>
    <n v="200"/>
    <n v="6399.5200000000041"/>
    <s v="Lupita Cruz"/>
  </r>
  <r>
    <s v="HOMERO ROBLEDO"/>
    <d v="2025-08-04T00:00:00"/>
    <s v="COMPROBANTE DE GASTOS"/>
    <s v="EFECTIVO"/>
    <s v="CAJA CHICA"/>
    <x v="1"/>
    <s v="APOYO POR BARRIDO EN CLARIOS"/>
    <n v="400"/>
    <n v="5999.5200000000041"/>
    <s v="Lupita Cruz"/>
  </r>
  <r>
    <s v="JAVIER MUÑIZ"/>
    <d v="2025-08-05T00:00:00"/>
    <s v="COMPROBANTE DE GASTOS"/>
    <s v="EFECTIVO"/>
    <s v="CAJA CHICA"/>
    <x v="1"/>
    <s v="APOYO POR BARRIDO EN CLARIOS"/>
    <n v="300"/>
    <n v="5699.5200000000041"/>
    <s v="Lupita Cruz"/>
  </r>
  <r>
    <s v="HOMERO ROBLEDO"/>
    <d v="2025-08-05T00:00:00"/>
    <s v="COMPROBANTE DE GASTOS"/>
    <s v="EFECTIVO"/>
    <s v="CAJA CHICA"/>
    <x v="1"/>
    <s v="APOYO POR BARRIDO EN CLARIOS"/>
    <n v="200"/>
    <n v="5499.5200000000041"/>
    <s v="Lupita Cruz"/>
  </r>
  <r>
    <s v="VIANEY GARCIA"/>
    <d v="2025-08-05T00:00:00"/>
    <s v="COMPROBANTE DE GASTOS"/>
    <s v="EFECTIVO"/>
    <s v="CAJA CHICA"/>
    <x v="1"/>
    <s v="LIMPIEZA OFICINA 5 AGO"/>
    <n v="400"/>
    <n v="5099.5200000000041"/>
    <s v="Lupita Cruz"/>
  </r>
  <r>
    <s v="HOMERO ROBLEDO"/>
    <d v="2025-08-06T00:00:00"/>
    <s v="COMPROBANTE DE GASTOS"/>
    <s v="EFECTIVO"/>
    <s v="CAJA CHICA"/>
    <x v="1"/>
    <s v="APOYO TAXIS SERVICIO CLARIOS TANQUE"/>
    <n v="200"/>
    <n v="4899.5200000000041"/>
    <s v="Lupita Cruz"/>
  </r>
  <r>
    <s v="JAVIER MUÑIZ"/>
    <d v="2025-08-06T00:00:00"/>
    <s v="COMPROBANTE DE GASTOS"/>
    <s v="EFECTIVO"/>
    <s v="CAJA CHICA"/>
    <x v="1"/>
    <s v="APOYO POR BARRIDO EN CLARIOS"/>
    <n v="200"/>
    <n v="4699.5200000000041"/>
    <s v="Lupita Cruz"/>
  </r>
  <r>
    <s v="ELENA MARTINEZ DE LA CRUZ"/>
    <d v="2025-08-06T00:00:00"/>
    <s v="COMPROBANTE DE GASTOS"/>
    <s v="EFECTIVO"/>
    <s v="CAJA CHICA"/>
    <x v="1"/>
    <s v="HIELO Y AGUA SERVICIO GRAFTECH"/>
    <n v="100"/>
    <n v="4599.5200000000041"/>
    <s v="Lupita Cruz"/>
  </r>
  <r>
    <s v="VIANEY GARCIA"/>
    <d v="2025-08-07T00:00:00"/>
    <s v="COMPROBANTE DE GASTOS"/>
    <s v="EFECTIVO"/>
    <s v="CAJA CHICA"/>
    <x v="1"/>
    <s v="LIMPIEZA DE OFICINA"/>
    <n v="400"/>
    <n v="4199.5200000000041"/>
    <s v="Lupita Cruz"/>
  </r>
  <r>
    <s v="HOMERO ROBLEDO"/>
    <d v="2025-08-07T00:00:00"/>
    <s v="COMPROBANTE DE GASTOS"/>
    <s v="EFECTIVO"/>
    <s v="CAJA CHICA"/>
    <x v="1"/>
    <s v="APOYO TAXI CLARIOS TANQUE"/>
    <n v="200"/>
    <n v="3999.5200000000041"/>
    <m/>
  </r>
  <r>
    <s v="JAVIER MUÑIZ"/>
    <d v="2025-08-07T00:00:00"/>
    <s v="COMPROBANTE DE GASTOS"/>
    <s v="EFECTIVO"/>
    <s v="CAJA CHICA"/>
    <x v="1"/>
    <s v="APOYO TAXI BARRIDO EN CLARIOS"/>
    <n v="200"/>
    <n v="3799.5200000000041"/>
    <s v="Lupita Cruz"/>
  </r>
  <r>
    <s v="JOSUE TEJEDA"/>
    <d v="2025-08-07T00:00:00"/>
    <s v="COMPROBANTE DE GASTOS"/>
    <s v="EFECTIVO"/>
    <s v="CAJA CHICA"/>
    <x v="1"/>
    <s v="PONCHE PIPA 5 POSICIÓN 7"/>
    <n v="400"/>
    <n v="3399.5200000000041"/>
    <s v="Lupita Cruz"/>
  </r>
  <r>
    <s v="ERIK MICHAEL MUNGUIA MARTINEZ"/>
    <d v="2025-08-08T00:00:00"/>
    <s v="COMPROBANTE DE GASTOS"/>
    <s v="EFECTIVO"/>
    <s v="CAJA CHICA"/>
    <x v="1"/>
    <s v="REPOSICION DE GASTO DE AGUAS Y HIELO CAMBIO DE LLANTAS BARREDORAS 3 DÍAS"/>
    <n v="246"/>
    <n v="3153.5200000000041"/>
    <s v="Lupita Cruz"/>
  </r>
  <r>
    <s v="DEPÓSITO A CAJA CHICA FOLIO 56244"/>
    <d v="2025-08-09T00:00:00"/>
    <n v="56244"/>
    <s v="EFECTIVO"/>
    <s v="CAJA CHICA"/>
    <x v="0"/>
    <s v="DEPÓSITO A CAJA CHICA FOLIO 56244"/>
    <n v="97741"/>
    <n v="100894.52"/>
    <s v="Lupita Cruz"/>
  </r>
  <r>
    <s v="DEPÓSITO A CAJA CHICA FOLIO 56244"/>
    <d v="2025-08-09T00:00:00"/>
    <n v="56244"/>
    <s v="EFECTIVO"/>
    <s v="CAJA CHICA"/>
    <x v="0"/>
    <s v="DEPÓSITO A CAJA CHICA FOLIO 56244"/>
    <n v="65"/>
    <n v="100959.52"/>
    <s v="Lupita Cruz"/>
  </r>
  <r>
    <s v="PAGO DE NOMINA"/>
    <d v="2025-08-08T00:00:00"/>
    <s v="COMPROBANTE DE GASTOS"/>
    <s v="EFECTIVO"/>
    <s v="CAJA CHICA"/>
    <x v="1"/>
    <s v="PAGO DE NOMINA OPERATIVA"/>
    <n v="82396.33"/>
    <n v="18563.190000000002"/>
    <s v="Lupita Cruz"/>
  </r>
  <r>
    <s v="VIANEY GARCIA"/>
    <d v="2025-07-08T00:00:00"/>
    <s v="COMPROBANTE DE GASTOS"/>
    <s v="EFECTIVO"/>
    <s v="CAJA CHICA"/>
    <x v="1"/>
    <s v="LIMPIEZA OFICINA 08-8-25"/>
    <n v="400"/>
    <n v="18163.190000000002"/>
    <s v="Lupita Cruz"/>
  </r>
  <r>
    <s v="HOMERO ROBLEDO"/>
    <d v="2025-08-08T00:00:00"/>
    <s v="COMPROBANTE DE GASTOS"/>
    <s v="EFECTIVO"/>
    <s v="CAJA CHICA"/>
    <x v="1"/>
    <s v="APOYO TAXIS CLARIOS SERVICIO TANQUE"/>
    <n v="200"/>
    <n v="17963.190000000002"/>
    <s v="Lupita Cruz"/>
  </r>
  <r>
    <s v="HOMERO ROBLEDO"/>
    <d v="2025-08-08T00:00:00"/>
    <s v="COMPROBANTE DE GASTOS"/>
    <s v="EFECTIVO"/>
    <s v="CAJA CHICA"/>
    <x v="1"/>
    <s v="APOYO POR BARRIDO EN CLARIOS"/>
    <n v="500"/>
    <n v="17463.190000000002"/>
    <s v="Lupita Cruz"/>
  </r>
  <r>
    <s v="JAVIER MUÑIZ"/>
    <d v="2025-08-08T00:00:00"/>
    <s v="COMPROBANTE DE GASTOS"/>
    <s v="EFECTIVO"/>
    <s v="CAJA CHICA"/>
    <x v="1"/>
    <s v="APOYO POR BARRIDO EN CLARIOS"/>
    <n v="600"/>
    <n v="16863.190000000002"/>
    <s v="Lupita Cruz"/>
  </r>
  <r>
    <s v="JAVIER MUÑIZ"/>
    <d v="2025-08-08T00:00:00"/>
    <s v="COMPROBANTE DE GASTOS"/>
    <s v="EFECTIVO"/>
    <s v="CAJA CHICA"/>
    <x v="1"/>
    <s v="APOYO TAXI BARRIDO EN CLARIOS"/>
    <n v="200"/>
    <n v="16663.190000000002"/>
    <s v="Lupita Cruz"/>
  </r>
  <r>
    <s v="ALFREDO GUIA"/>
    <d v="2025-08-08T00:00:00"/>
    <s v="COMPROBANTE DE GASTOS"/>
    <s v="EFECTIVO"/>
    <s v="CAJA CHICA"/>
    <x v="1"/>
    <s v="APOYO POR BARRIDO EN CLARIOS"/>
    <n v="100"/>
    <n v="16563.190000000002"/>
    <s v="Lupita Cruz"/>
  </r>
  <r>
    <s v="ROBERTO BARRERA"/>
    <d v="2025-08-08T00:00:00"/>
    <s v="COMPROBANTE DE GASTOS"/>
    <s v="EFECTIVO"/>
    <s v="CAJA CHICA"/>
    <x v="1"/>
    <s v="APOYO POR BARRIDO EN CLARIOS"/>
    <n v="400"/>
    <n v="16163.190000000002"/>
    <s v="Lupita Cruz"/>
  </r>
  <r>
    <s v="CESAR OMAR"/>
    <d v="2025-08-08T00:00:00"/>
    <s v="COMPROBANTE DE GASTOS"/>
    <s v="EFECTIVO"/>
    <s v="CAJA CHICA"/>
    <x v="1"/>
    <s v="APOYO POR BARRIDO EN CLARIOS"/>
    <n v="700"/>
    <n v="15463.190000000002"/>
    <s v="Lupita Cruz"/>
  </r>
  <r>
    <s v="IVAN VALDEZ LOZANO"/>
    <d v="2025-08-08T00:00:00"/>
    <s v="COMPROBANTE DE GASTOS"/>
    <s v="EFECTIVO"/>
    <s v="CAJA CHICA"/>
    <x v="1"/>
    <s v="APOYO POR BARRIDO EN CLARIOS"/>
    <n v="400"/>
    <n v="15063.190000000002"/>
    <s v="Lupita Cruz"/>
  </r>
  <r>
    <s v="LUIS MARTIN VILLAR"/>
    <d v="2025-08-08T00:00:00"/>
    <s v="COMPROBANTE DE GASTOS"/>
    <s v="EFECTIVO"/>
    <s v="CAJA CHICA"/>
    <x v="1"/>
    <s v="CASETA CARRETERA FEDERAL REYNOSA"/>
    <n v="119"/>
    <n v="14944.190000000002"/>
    <s v="Lupita Cruz"/>
  </r>
  <r>
    <s v="SANTIAGO YEPEZ"/>
    <d v="2025-08-08T00:00:00"/>
    <s v="COMPROBANTE DE GASTOS"/>
    <s v="EFECTIVO"/>
    <s v="CAJA CHICA"/>
    <x v="1"/>
    <s v="CENA SERVICIO PCM DE NOCHE 8 HRS GUZZLER"/>
    <n v="400"/>
    <n v="14544.190000000002"/>
    <s v="Lupita Cruz"/>
  </r>
  <r>
    <s v="ERIK MICHAEL MUNGUIA MARTINEZ"/>
    <d v="2025-08-08T00:00:00"/>
    <s v="COMPROBANTE DE GASTOS"/>
    <s v="EFECTIVO"/>
    <s v="CAJA CHICA"/>
    <x v="1"/>
    <s v="4 GARRAFONES DE AGUA"/>
    <n v="100"/>
    <n v="14444.190000000002"/>
    <s v="Lupita Cruz"/>
  </r>
  <r>
    <s v="ERIK MICHAEL MUNGUIA MARTINEZ"/>
    <d v="2025-08-08T00:00:00"/>
    <s v="COMPROBANTE DE GASTOS"/>
    <s v="EFECTIVO"/>
    <s v="CAJA CHICA"/>
    <x v="1"/>
    <s v="PONCHE VOLTEO STERLING"/>
    <n v="250"/>
    <n v="14194.190000000002"/>
    <s v="Lupita Cruz"/>
  </r>
  <r>
    <s v="ORELIA ROBLEDO"/>
    <d v="2025-08-08T00:00:00"/>
    <s v="COMPROBANTE DE GASTOS"/>
    <s v="EFECTIVO"/>
    <s v="CAJA CHICA"/>
    <x v="1"/>
    <s v="APOYO TAXI CLARIOS TANQUE DOM 10 Y LUN 11 AGOS"/>
    <n v="700"/>
    <n v="13494.190000000002"/>
    <s v="Lupita Cruz"/>
  </r>
  <r>
    <s v="LAURA ENRIQUEZ"/>
    <d v="2025-08-11T00:00:00"/>
    <s v="COMPROBANTE DE GASTOS"/>
    <s v="EFECTIVO"/>
    <s v="CAJA CHICA"/>
    <x v="1"/>
    <s v="REPOSICION DE COMIDA BARRIDO CLARIOS 27 JUL Y PORCENTAJE VTAS PATRICIO"/>
    <n v="1217"/>
    <n v="12277.190000000002"/>
    <s v="Lupita Cruz"/>
  </r>
  <r>
    <s v="VIANEY GARCIA"/>
    <d v="2025-08-11T00:00:00"/>
    <s v="COMPROBANTE DE GASTOS"/>
    <s v="EFECTIVO"/>
    <s v="CAJA CHICA"/>
    <x v="1"/>
    <s v="LIMPIEZA OFICINA 11-8-25"/>
    <n v="400"/>
    <n v="11877.190000000002"/>
    <s v="Lupita Cruz"/>
  </r>
  <r>
    <s v="HOMERO ROBLEDO"/>
    <d v="2025-08-11T00:00:00"/>
    <s v="COMPROBANTE DE GASTOS"/>
    <s v="EFECTIVO"/>
    <s v="CAJA CHICA"/>
    <x v="1"/>
    <s v="APOYO TAXIS CLARIOS BARRIDO"/>
    <n v="400"/>
    <n v="11477.190000000002"/>
    <s v="Lupita Cruz"/>
  </r>
  <r>
    <s v="VIANEY GARCIA"/>
    <d v="2025-08-12T00:00:00"/>
    <s v="COMPROBANTE DE GASTOS"/>
    <s v="EFECTIVO"/>
    <s v="CAJA CHICA"/>
    <x v="1"/>
    <s v="LIMPIEZA OFICINA 12 AGOS"/>
    <n v="400"/>
    <n v="11077.190000000002"/>
    <s v="Lupita Cruz"/>
  </r>
  <r>
    <s v="VICTOR AGUILAR"/>
    <d v="2025-08-12T00:00:00"/>
    <s v="COMPROBANTE DE GASTOS"/>
    <s v="EFECTIVO"/>
    <s v="CAJA CHICA"/>
    <x v="1"/>
    <s v="PAGO CAROLINA SANCHEZ RECLUTADORA"/>
    <n v="1800"/>
    <n v="9277.1900000000023"/>
    <s v="Lupita Cruz"/>
  </r>
  <r>
    <s v="CRISTHIAN MENDEZ ROMERO"/>
    <d v="2025-08-12T00:00:00"/>
    <s v="COMPROBANTE DE GASTOS"/>
    <s v="EFECTIVO"/>
    <s v="CAJA CHICA"/>
    <x v="1"/>
    <s v="PAGO DE UBER DE CLARIOS A GUADALUPE"/>
    <n v="233"/>
    <n v="9044.1900000000023"/>
    <s v="Lupita Cruz"/>
  </r>
  <r>
    <s v="JAVIER MUÑIZ"/>
    <d v="2025-08-12T00:00:00"/>
    <s v="COMPROBANTE DE GASTOS"/>
    <s v="EFECTIVO"/>
    <s v="CAJA CHICA"/>
    <x v="1"/>
    <s v="APOYO TAXI BARRIDO 13 AGO"/>
    <n v="200"/>
    <n v="8844.1900000000023"/>
    <s v="Lupita Cruz"/>
  </r>
  <r>
    <s v="JAVIER MUÑIZ"/>
    <d v="2025-08-12T00:00:00"/>
    <s v="COMPROBANTE DE GASTOS"/>
    <s v="EFECTIVO"/>
    <s v="CAJA CHICA"/>
    <x v="1"/>
    <s v="APOYO TAXI BARRIDO 14 AGO"/>
    <n v="200"/>
    <n v="8644.1900000000023"/>
    <s v="Lupita Cruz"/>
  </r>
  <r>
    <s v="HOMERO ROBLEDO"/>
    <d v="2025-08-13T00:00:00"/>
    <s v="COMPROBANTE DE GASTOS"/>
    <s v="EFECTIVO"/>
    <s v="CAJA CHICA"/>
    <x v="1"/>
    <s v="APOYO TAXI BARRIDO 13 AGO"/>
    <n v="200"/>
    <n v="8444.1900000000023"/>
    <s v="Lupita Cruz"/>
  </r>
  <r>
    <s v="LUIS USCANGA"/>
    <d v="2025-08-13T00:00:00"/>
    <s v="COMPROBANTE DE GASTOS"/>
    <s v="EFECTIVO"/>
    <s v="CAJA CHICA"/>
    <x v="1"/>
    <s v="COMIDA CLARIOS AUTORIZO EL CONTA"/>
    <n v="1000"/>
    <n v="7444.1900000000023"/>
    <s v="Lupita Cruz"/>
  </r>
  <r>
    <s v="LUIS CASTILLO"/>
    <d v="2025-08-14T00:00:00"/>
    <s v="COMPROBANTE DE GASTOS"/>
    <s v="EFECTIVO"/>
    <s v="CAJA CHICA"/>
    <x v="1"/>
    <s v="APOYO COMBUSTIBLE"/>
    <n v="300"/>
    <n v="7144.1900000000023"/>
    <s v="Lupita Cruz"/>
  </r>
  <r>
    <s v="VIANEY GARCIA"/>
    <d v="2025-08-14T00:00:00"/>
    <s v="COMPROBANTE DE GASTOS"/>
    <s v="EFECTIVO"/>
    <s v="CAJA CHICA"/>
    <x v="1"/>
    <s v="LIMPIEZA OFICINA"/>
    <n v="400"/>
    <n v="6744.1900000000023"/>
    <s v="Lupita Cruz"/>
  </r>
  <r>
    <s v="JAVIER MUÑIZ"/>
    <d v="2025-08-14T00:00:00"/>
    <s v="COMPROBANTE DE GASTOS"/>
    <s v="EFECTIVO"/>
    <s v="CAJA CHICA"/>
    <x v="1"/>
    <s v="APOYO TAXI CLARIOS BARRIDO"/>
    <n v="200"/>
    <n v="6544.1900000000023"/>
    <s v="Lupita Cruz"/>
  </r>
  <r>
    <s v="HOMERO ROBLEDO"/>
    <d v="2025-08-14T00:00:00"/>
    <s v="COMPROBANTE DE GASTOS"/>
    <s v="EFECTIVO"/>
    <s v="CAJA CHICA"/>
    <x v="1"/>
    <s v="APOYO TAXI CLARIOS BARRIDO"/>
    <n v="200"/>
    <n v="6344.1900000000023"/>
    <s v="Lupita Cru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5FD666-B99F-475A-ACCE-A5F3DACEE02C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7:G9" firstHeaderRow="1" firstDataRow="1" firstDataCol="1"/>
  <pivotFields count="8">
    <pivotField showAll="0"/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IMPORTE CON IVA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A455F-F33D-46B6-9F7F-1F9312356ECA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7:G9" firstHeaderRow="1" firstDataRow="1" firstDataCol="1"/>
  <pivotFields count="8">
    <pivotField showAll="0"/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IMPORTE CON IVA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309C7-15AF-41C5-8FFE-3A813217175B}" name="TablaDinámica1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7:G9" firstHeaderRow="1" firstDataRow="1" firstDataCol="1"/>
  <pivotFields count="8">
    <pivotField showAll="0"/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GASTO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7562CA-AF55-427A-B968-996C6B6FEF91}" name="TablaDinámica1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7:G9" firstHeaderRow="1" firstDataRow="1" firstDataCol="1"/>
  <pivotFields count="8">
    <pivotField showAll="0">
      <items count="51">
        <item x="8"/>
        <item x="46"/>
        <item x="17"/>
        <item x="11"/>
        <item x="33"/>
        <item x="5"/>
        <item x="38"/>
        <item x="27"/>
        <item x="10"/>
        <item x="15"/>
        <item x="39"/>
        <item x="29"/>
        <item x="30"/>
        <item x="47"/>
        <item x="42"/>
        <item x="35"/>
        <item x="7"/>
        <item x="34"/>
        <item x="26"/>
        <item x="21"/>
        <item x="22"/>
        <item x="25"/>
        <item x="23"/>
        <item x="24"/>
        <item x="48"/>
        <item x="44"/>
        <item x="45"/>
        <item x="4"/>
        <item x="2"/>
        <item x="32"/>
        <item x="20"/>
        <item x="9"/>
        <item x="36"/>
        <item x="49"/>
        <item x="28"/>
        <item x="13"/>
        <item x="12"/>
        <item x="3"/>
        <item x="43"/>
        <item x="19"/>
        <item x="6"/>
        <item x="0"/>
        <item x="40"/>
        <item x="18"/>
        <item x="16"/>
        <item x="41"/>
        <item x="1"/>
        <item x="31"/>
        <item x="37"/>
        <item x="14"/>
        <item t="default"/>
      </items>
    </pivotField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GASTO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E480FE-00DB-440E-AA9B-2EE2B7FE28DC}" name="TablaDinámica8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F7:G9" firstHeaderRow="1" firstDataRow="1" firstDataCol="1"/>
  <pivotFields count="8">
    <pivotField showAll="0"/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GASTO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3F2A0C-C1E6-423F-8D21-1E736B713B41}" name="TablaDinámica3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7:G9" firstHeaderRow="1" firstDataRow="1" firstDataCol="1"/>
  <pivotFields count="8">
    <pivotField showAll="0"/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GASTO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219654-A1FC-4816-ABE3-F2FA87AC41F2}" name="TablaDinámica13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7:G9" firstHeaderRow="1" firstDataRow="1" firstDataCol="1"/>
  <pivotFields count="8">
    <pivotField showAll="0"/>
    <pivotField numFmtId="14" showAll="0"/>
    <pivotField showAll="0"/>
    <pivotField showAll="0"/>
    <pivotField showAll="0"/>
    <pivotField showAll="0"/>
    <pivotField dataField="1" numFmtId="44" showAll="0"/>
    <pivotField axis="axisRow" showAll="0">
      <items count="2">
        <item x="0"/>
        <item t="default"/>
      </items>
    </pivotField>
  </pivotFields>
  <rowFields count="1">
    <field x="7"/>
  </rowFields>
  <rowItems count="2">
    <i>
      <x/>
    </i>
    <i t="grand">
      <x/>
    </i>
  </rowItems>
  <colItems count="1">
    <i/>
  </colItems>
  <dataFields count="1">
    <dataField name="Suma de GASTO" fld="6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C63AD9-845A-4C2F-8DA0-07BF80DD088B}" name="TablaDinámica3" cacheId="7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>
  <location ref="D3:E5" firstHeaderRow="1" firstDataRow="1" firstDataCol="1"/>
  <pivotFields count="9">
    <pivotField showAll="0"/>
    <pivotField numFmtId="14" showAll="0"/>
    <pivotField showAll="0"/>
    <pivotField showAll="0"/>
    <pivotField showAll="0"/>
    <pivotField axis="axisRow" showAll="0">
      <items count="3">
        <item n="TOTAL DEPOSITO" x="1"/>
        <item n="TOTAL DE GASTOS" x="0"/>
        <item t="default"/>
      </items>
    </pivotField>
    <pivotField showAll="0"/>
    <pivotField dataField="1" numFmtId="44" showAll="0"/>
    <pivotField numFmtId="44" showAll="0"/>
  </pivotFields>
  <rowFields count="1">
    <field x="5"/>
  </rowFields>
  <rowItems count="2">
    <i>
      <x/>
    </i>
    <i>
      <x v="1"/>
    </i>
  </rowItems>
  <colItems count="1">
    <i/>
  </colItems>
  <dataFields count="1">
    <dataField name="Suma de GASTO" fld="7" baseField="0" baseItem="0" numFmtId="44"/>
  </dataFields>
  <formats count="4">
    <format dxfId="19">
      <pivotArea collapsedLevelsAreSubtotals="1" fieldPosition="0">
        <references count="1">
          <reference field="5" count="1">
            <x v="0"/>
          </reference>
        </references>
      </pivotArea>
    </format>
    <format dxfId="18">
      <pivotArea dataOnly="0" labelOnly="1" fieldPosition="0">
        <references count="1">
          <reference field="5" count="1">
            <x v="0"/>
          </reference>
        </references>
      </pivotArea>
    </format>
    <format dxfId="17">
      <pivotArea collapsedLevelsAreSubtotals="1" fieldPosition="0">
        <references count="1">
          <reference field="5" count="1">
            <x v="1"/>
          </reference>
        </references>
      </pivotArea>
    </format>
    <format dxfId="16">
      <pivotArea dataOnly="0" labelOnly="1" fieldPosition="0">
        <references count="1">
          <reference field="5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49EBB9-19E9-4A25-89A9-9E408714F3E2}" name="TablaDinámica5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4:E7" firstHeaderRow="1" firstDataRow="1" firstDataCol="1"/>
  <pivotFields count="10">
    <pivotField showAll="0"/>
    <pivotField numFmtId="1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numFmtId="44" showAll="0"/>
    <pivotField showAll="0"/>
    <pivotField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a de IMPORTE" fld="7" baseField="0" baseItem="0" numFmtId="44"/>
  </dataFields>
  <formats count="4">
    <format dxfId="15">
      <pivotArea collapsedLevelsAreSubtotals="1" fieldPosition="0">
        <references count="1">
          <reference field="5" count="1">
            <x v="0"/>
          </reference>
        </references>
      </pivotArea>
    </format>
    <format dxfId="14">
      <pivotArea dataOnly="0" labelOnly="1" fieldPosition="0">
        <references count="1">
          <reference field="5" count="1">
            <x v="0"/>
          </reference>
        </references>
      </pivotArea>
    </format>
    <format dxfId="13">
      <pivotArea collapsedLevelsAreSubtotals="1" fieldPosition="0">
        <references count="1">
          <reference field="5" count="1">
            <x v="1"/>
          </reference>
        </references>
      </pivotArea>
    </format>
    <format dxfId="12">
      <pivotArea dataOnly="0" labelOnly="1" fieldPosition="0">
        <references count="1">
          <reference field="5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947A-93E9-4A9D-8897-EA1E18702695}">
  <sheetPr codeName="Hoja1"/>
  <dimension ref="A1:H87"/>
  <sheetViews>
    <sheetView showGridLines="0" topLeftCell="A69" workbookViewId="0">
      <selection activeCell="F62" sqref="F62"/>
    </sheetView>
  </sheetViews>
  <sheetFormatPr baseColWidth="10" defaultRowHeight="15" x14ac:dyDescent="0.25"/>
  <cols>
    <col min="1" max="1" width="75.85546875" bestFit="1" customWidth="1"/>
    <col min="2" max="2" width="10.7109375" bestFit="1" customWidth="1"/>
    <col min="3" max="3" width="25.28515625" bestFit="1" customWidth="1"/>
    <col min="4" max="4" width="9.7109375" bestFit="1" customWidth="1"/>
    <col min="5" max="5" width="11.28515625" bestFit="1" customWidth="1"/>
    <col min="6" max="6" width="75.85546875" bestFit="1" customWidth="1"/>
    <col min="7" max="7" width="11.5703125" bestFit="1" customWidth="1"/>
    <col min="8" max="8" width="9.42578125" bestFit="1" customWidth="1"/>
  </cols>
  <sheetData>
    <row r="1" spans="1:8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15.75" thickTop="1" x14ac:dyDescent="0.25">
      <c r="A2" s="40" t="s">
        <v>59</v>
      </c>
      <c r="B2" s="3">
        <v>45627</v>
      </c>
      <c r="C2" s="4" t="s">
        <v>9</v>
      </c>
      <c r="D2" t="s">
        <v>8</v>
      </c>
      <c r="E2" t="s">
        <v>10</v>
      </c>
      <c r="F2" s="40" t="s">
        <v>59</v>
      </c>
      <c r="G2" s="5">
        <v>6000</v>
      </c>
      <c r="H2" t="s">
        <v>8</v>
      </c>
    </row>
    <row r="3" spans="1:8" x14ac:dyDescent="0.25">
      <c r="A3" t="s">
        <v>64</v>
      </c>
      <c r="B3" s="3">
        <v>45628</v>
      </c>
      <c r="C3" s="4" t="s">
        <v>9</v>
      </c>
      <c r="D3" t="s">
        <v>8</v>
      </c>
      <c r="E3" t="s">
        <v>10</v>
      </c>
      <c r="F3" t="s">
        <v>64</v>
      </c>
      <c r="G3" s="5">
        <v>100</v>
      </c>
      <c r="H3" t="s">
        <v>8</v>
      </c>
    </row>
    <row r="4" spans="1:8" x14ac:dyDescent="0.25">
      <c r="A4" s="40" t="s">
        <v>57</v>
      </c>
      <c r="B4" s="3">
        <v>45629</v>
      </c>
      <c r="C4" s="4" t="s">
        <v>9</v>
      </c>
      <c r="D4" t="s">
        <v>8</v>
      </c>
      <c r="E4" t="s">
        <v>10</v>
      </c>
      <c r="F4" s="40" t="s">
        <v>57</v>
      </c>
      <c r="G4" s="5">
        <v>46858</v>
      </c>
      <c r="H4" t="s">
        <v>8</v>
      </c>
    </row>
    <row r="5" spans="1:8" x14ac:dyDescent="0.25">
      <c r="A5" s="40" t="s">
        <v>60</v>
      </c>
      <c r="B5" s="3">
        <v>45629</v>
      </c>
      <c r="C5" s="4" t="s">
        <v>9</v>
      </c>
      <c r="D5" t="s">
        <v>8</v>
      </c>
      <c r="E5" t="s">
        <v>10</v>
      </c>
      <c r="F5" s="40" t="s">
        <v>61</v>
      </c>
      <c r="G5" s="5">
        <v>500</v>
      </c>
      <c r="H5" t="s">
        <v>8</v>
      </c>
    </row>
    <row r="6" spans="1:8" x14ac:dyDescent="0.25">
      <c r="A6" s="40" t="s">
        <v>62</v>
      </c>
      <c r="B6" s="3">
        <v>45629</v>
      </c>
      <c r="C6" s="4" t="s">
        <v>9</v>
      </c>
      <c r="D6" t="s">
        <v>8</v>
      </c>
      <c r="E6" t="s">
        <v>10</v>
      </c>
      <c r="F6" s="40" t="s">
        <v>62</v>
      </c>
      <c r="G6" s="5">
        <v>300</v>
      </c>
      <c r="H6" t="s">
        <v>8</v>
      </c>
    </row>
    <row r="7" spans="1:8" x14ac:dyDescent="0.25">
      <c r="A7" s="40" t="s">
        <v>39</v>
      </c>
      <c r="B7" s="3">
        <v>45629</v>
      </c>
      <c r="C7" s="4" t="s">
        <v>9</v>
      </c>
      <c r="D7" t="s">
        <v>8</v>
      </c>
      <c r="E7" t="s">
        <v>10</v>
      </c>
      <c r="F7" s="40" t="s">
        <v>39</v>
      </c>
      <c r="G7" s="5">
        <v>250</v>
      </c>
      <c r="H7" t="s">
        <v>8</v>
      </c>
    </row>
    <row r="8" spans="1:8" x14ac:dyDescent="0.25">
      <c r="A8" t="s">
        <v>25</v>
      </c>
      <c r="B8" s="3">
        <v>45629</v>
      </c>
      <c r="C8" s="4" t="s">
        <v>9</v>
      </c>
      <c r="D8" t="s">
        <v>8</v>
      </c>
      <c r="E8" t="s">
        <v>10</v>
      </c>
      <c r="F8" t="s">
        <v>25</v>
      </c>
      <c r="G8" s="5">
        <v>300</v>
      </c>
      <c r="H8" t="s">
        <v>8</v>
      </c>
    </row>
    <row r="9" spans="1:8" x14ac:dyDescent="0.25">
      <c r="A9" t="s">
        <v>25</v>
      </c>
      <c r="B9" s="3">
        <v>45631</v>
      </c>
      <c r="C9" s="4" t="s">
        <v>9</v>
      </c>
      <c r="D9" t="s">
        <v>8</v>
      </c>
      <c r="E9" t="s">
        <v>10</v>
      </c>
      <c r="F9" t="s">
        <v>25</v>
      </c>
      <c r="G9" s="5">
        <v>300</v>
      </c>
      <c r="H9" t="s">
        <v>8</v>
      </c>
    </row>
    <row r="10" spans="1:8" x14ac:dyDescent="0.25">
      <c r="A10" t="s">
        <v>27</v>
      </c>
      <c r="B10" s="3">
        <v>45631</v>
      </c>
      <c r="C10" s="4" t="s">
        <v>9</v>
      </c>
      <c r="D10" t="s">
        <v>8</v>
      </c>
      <c r="E10" t="s">
        <v>10</v>
      </c>
      <c r="F10" t="s">
        <v>67</v>
      </c>
      <c r="G10" s="5">
        <v>50</v>
      </c>
      <c r="H10" t="s">
        <v>8</v>
      </c>
    </row>
    <row r="11" spans="1:8" x14ac:dyDescent="0.25">
      <c r="A11" t="s">
        <v>25</v>
      </c>
      <c r="B11" s="3">
        <v>45632</v>
      </c>
      <c r="C11" s="4" t="s">
        <v>9</v>
      </c>
      <c r="D11" t="s">
        <v>8</v>
      </c>
      <c r="E11" t="s">
        <v>10</v>
      </c>
      <c r="F11" t="s">
        <v>25</v>
      </c>
      <c r="G11" s="5">
        <v>300</v>
      </c>
      <c r="H11" t="s">
        <v>8</v>
      </c>
    </row>
    <row r="12" spans="1:8" x14ac:dyDescent="0.25">
      <c r="A12" t="s">
        <v>26</v>
      </c>
      <c r="B12" s="3">
        <v>45632</v>
      </c>
      <c r="C12" s="4" t="s">
        <v>9</v>
      </c>
      <c r="D12" t="s">
        <v>8</v>
      </c>
      <c r="E12" t="s">
        <v>10</v>
      </c>
      <c r="F12" t="s">
        <v>26</v>
      </c>
      <c r="G12" s="5">
        <v>56071.477857142847</v>
      </c>
      <c r="H12" t="s">
        <v>8</v>
      </c>
    </row>
    <row r="13" spans="1:8" x14ac:dyDescent="0.25">
      <c r="A13" t="s">
        <v>27</v>
      </c>
      <c r="B13" s="3">
        <v>45632</v>
      </c>
      <c r="C13" s="4" t="s">
        <v>9</v>
      </c>
      <c r="D13" t="s">
        <v>8</v>
      </c>
      <c r="E13" t="s">
        <v>10</v>
      </c>
      <c r="F13" t="s">
        <v>68</v>
      </c>
      <c r="G13" s="5">
        <v>75</v>
      </c>
      <c r="H13" t="s">
        <v>8</v>
      </c>
    </row>
    <row r="14" spans="1:8" x14ac:dyDescent="0.25">
      <c r="A14" t="s">
        <v>53</v>
      </c>
      <c r="B14" s="3">
        <v>45632</v>
      </c>
      <c r="C14" s="4" t="s">
        <v>9</v>
      </c>
      <c r="D14" t="s">
        <v>8</v>
      </c>
      <c r="E14" t="s">
        <v>10</v>
      </c>
      <c r="F14" t="s">
        <v>69</v>
      </c>
      <c r="G14" s="5">
        <v>320</v>
      </c>
      <c r="H14" t="s">
        <v>8</v>
      </c>
    </row>
    <row r="15" spans="1:8" x14ac:dyDescent="0.25">
      <c r="A15" t="s">
        <v>48</v>
      </c>
      <c r="B15" s="3">
        <v>45632</v>
      </c>
      <c r="C15" s="4" t="s">
        <v>9</v>
      </c>
      <c r="D15" t="s">
        <v>8</v>
      </c>
      <c r="E15" t="s">
        <v>10</v>
      </c>
      <c r="F15" t="s">
        <v>70</v>
      </c>
      <c r="G15" s="5">
        <v>70</v>
      </c>
      <c r="H15" t="s">
        <v>8</v>
      </c>
    </row>
    <row r="16" spans="1:8" x14ac:dyDescent="0.25">
      <c r="A16" t="s">
        <v>71</v>
      </c>
      <c r="B16" s="3">
        <v>45633</v>
      </c>
      <c r="C16" s="4" t="s">
        <v>9</v>
      </c>
      <c r="D16" t="s">
        <v>8</v>
      </c>
      <c r="E16" t="s">
        <v>10</v>
      </c>
      <c r="F16" t="s">
        <v>71</v>
      </c>
      <c r="G16" s="5">
        <v>4000</v>
      </c>
      <c r="H16" t="s">
        <v>8</v>
      </c>
    </row>
    <row r="17" spans="1:8" x14ac:dyDescent="0.25">
      <c r="A17" t="s">
        <v>72</v>
      </c>
      <c r="B17" s="3">
        <v>45633</v>
      </c>
      <c r="C17" s="4" t="s">
        <v>9</v>
      </c>
      <c r="D17" t="s">
        <v>8</v>
      </c>
      <c r="E17" t="s">
        <v>10</v>
      </c>
      <c r="F17" t="s">
        <v>72</v>
      </c>
      <c r="G17" s="5">
        <v>350</v>
      </c>
      <c r="H17" t="s">
        <v>8</v>
      </c>
    </row>
    <row r="18" spans="1:8" x14ac:dyDescent="0.25">
      <c r="A18" t="s">
        <v>27</v>
      </c>
      <c r="B18" s="3">
        <v>45635</v>
      </c>
      <c r="C18" s="4" t="s">
        <v>9</v>
      </c>
      <c r="D18" t="s">
        <v>8</v>
      </c>
      <c r="E18" t="s">
        <v>10</v>
      </c>
      <c r="F18" t="s">
        <v>73</v>
      </c>
      <c r="G18" s="5">
        <v>94</v>
      </c>
      <c r="H18" t="s">
        <v>8</v>
      </c>
    </row>
    <row r="19" spans="1:8" x14ac:dyDescent="0.25">
      <c r="A19" t="s">
        <v>25</v>
      </c>
      <c r="B19" s="3">
        <v>45635</v>
      </c>
      <c r="C19" s="4" t="s">
        <v>9</v>
      </c>
      <c r="D19" t="s">
        <v>8</v>
      </c>
      <c r="E19" t="s">
        <v>10</v>
      </c>
      <c r="F19" t="s">
        <v>25</v>
      </c>
      <c r="G19" s="5">
        <v>300</v>
      </c>
      <c r="H19" t="s">
        <v>8</v>
      </c>
    </row>
    <row r="20" spans="1:8" x14ac:dyDescent="0.25">
      <c r="A20" t="s">
        <v>74</v>
      </c>
      <c r="B20" s="3">
        <v>45635</v>
      </c>
      <c r="C20" s="4" t="s">
        <v>9</v>
      </c>
      <c r="D20" t="s">
        <v>8</v>
      </c>
      <c r="E20" t="s">
        <v>10</v>
      </c>
      <c r="F20" t="s">
        <v>74</v>
      </c>
      <c r="G20" s="5">
        <v>200</v>
      </c>
      <c r="H20" t="s">
        <v>8</v>
      </c>
    </row>
    <row r="21" spans="1:8" x14ac:dyDescent="0.25">
      <c r="A21" t="s">
        <v>75</v>
      </c>
      <c r="B21" s="3">
        <v>45635</v>
      </c>
      <c r="C21" s="4" t="s">
        <v>9</v>
      </c>
      <c r="D21" t="s">
        <v>8</v>
      </c>
      <c r="E21" t="s">
        <v>10</v>
      </c>
      <c r="F21" t="s">
        <v>76</v>
      </c>
      <c r="G21" s="5">
        <v>250</v>
      </c>
      <c r="H21" t="s">
        <v>8</v>
      </c>
    </row>
    <row r="22" spans="1:8" x14ac:dyDescent="0.25">
      <c r="A22" t="s">
        <v>25</v>
      </c>
      <c r="B22" s="3">
        <v>45636</v>
      </c>
      <c r="C22" s="4" t="s">
        <v>9</v>
      </c>
      <c r="D22" t="s">
        <v>8</v>
      </c>
      <c r="E22" t="s">
        <v>10</v>
      </c>
      <c r="F22" t="s">
        <v>25</v>
      </c>
      <c r="G22" s="5">
        <v>300</v>
      </c>
      <c r="H22" t="s">
        <v>8</v>
      </c>
    </row>
    <row r="23" spans="1:8" x14ac:dyDescent="0.25">
      <c r="A23" t="s">
        <v>74</v>
      </c>
      <c r="B23" s="3">
        <v>45636</v>
      </c>
      <c r="C23" s="4" t="s">
        <v>9</v>
      </c>
      <c r="D23" t="s">
        <v>8</v>
      </c>
      <c r="E23" t="s">
        <v>10</v>
      </c>
      <c r="F23" t="s">
        <v>74</v>
      </c>
      <c r="G23" s="5">
        <v>450</v>
      </c>
      <c r="H23" t="s">
        <v>8</v>
      </c>
    </row>
    <row r="24" spans="1:8" x14ac:dyDescent="0.25">
      <c r="A24" t="s">
        <v>40</v>
      </c>
      <c r="B24" s="3">
        <v>45636</v>
      </c>
      <c r="C24" s="4" t="s">
        <v>9</v>
      </c>
      <c r="D24" t="s">
        <v>8</v>
      </c>
      <c r="E24" t="s">
        <v>10</v>
      </c>
      <c r="F24" t="s">
        <v>40</v>
      </c>
      <c r="G24" s="5">
        <v>7500</v>
      </c>
      <c r="H24" t="s">
        <v>8</v>
      </c>
    </row>
    <row r="25" spans="1:8" x14ac:dyDescent="0.25">
      <c r="A25" t="s">
        <v>63</v>
      </c>
      <c r="B25" s="3">
        <v>45636</v>
      </c>
      <c r="C25" s="4" t="s">
        <v>9</v>
      </c>
      <c r="D25" t="s">
        <v>8</v>
      </c>
      <c r="E25" t="s">
        <v>10</v>
      </c>
      <c r="F25" t="s">
        <v>63</v>
      </c>
      <c r="G25" s="5">
        <v>85</v>
      </c>
      <c r="H25" t="s">
        <v>8</v>
      </c>
    </row>
    <row r="26" spans="1:8" x14ac:dyDescent="0.25">
      <c r="A26" t="s">
        <v>25</v>
      </c>
      <c r="B26" s="3">
        <v>45636</v>
      </c>
      <c r="C26" s="4" t="s">
        <v>9</v>
      </c>
      <c r="D26" t="s">
        <v>8</v>
      </c>
      <c r="E26" t="s">
        <v>10</v>
      </c>
      <c r="F26" t="s">
        <v>25</v>
      </c>
      <c r="G26" s="5">
        <v>300</v>
      </c>
      <c r="H26" t="s">
        <v>8</v>
      </c>
    </row>
    <row r="27" spans="1:8" x14ac:dyDescent="0.25">
      <c r="A27" t="s">
        <v>25</v>
      </c>
      <c r="B27" s="3">
        <v>45638</v>
      </c>
      <c r="C27" s="4" t="s">
        <v>9</v>
      </c>
      <c r="D27" t="s">
        <v>8</v>
      </c>
      <c r="E27" t="s">
        <v>10</v>
      </c>
      <c r="F27" t="s">
        <v>25</v>
      </c>
      <c r="G27" s="5">
        <v>300</v>
      </c>
      <c r="H27" t="s">
        <v>8</v>
      </c>
    </row>
    <row r="28" spans="1:8" x14ac:dyDescent="0.25">
      <c r="A28" t="s">
        <v>74</v>
      </c>
      <c r="B28" s="3">
        <v>45638</v>
      </c>
      <c r="C28" s="4" t="s">
        <v>9</v>
      </c>
      <c r="D28" t="s">
        <v>8</v>
      </c>
      <c r="E28" t="s">
        <v>10</v>
      </c>
      <c r="F28" t="s">
        <v>74</v>
      </c>
      <c r="G28" s="5">
        <v>200</v>
      </c>
      <c r="H28" t="s">
        <v>8</v>
      </c>
    </row>
    <row r="29" spans="1:8" x14ac:dyDescent="0.25">
      <c r="A29" t="s">
        <v>25</v>
      </c>
      <c r="B29" s="3">
        <v>45639</v>
      </c>
      <c r="C29" s="4" t="s">
        <v>9</v>
      </c>
      <c r="D29" t="s">
        <v>8</v>
      </c>
      <c r="E29" t="s">
        <v>10</v>
      </c>
      <c r="F29" t="s">
        <v>25</v>
      </c>
      <c r="G29" s="5">
        <v>300</v>
      </c>
      <c r="H29" t="s">
        <v>8</v>
      </c>
    </row>
    <row r="30" spans="1:8" x14ac:dyDescent="0.25">
      <c r="A30" t="s">
        <v>78</v>
      </c>
      <c r="B30" s="3">
        <v>45639</v>
      </c>
      <c r="C30" s="4" t="s">
        <v>9</v>
      </c>
      <c r="D30" t="s">
        <v>8</v>
      </c>
      <c r="E30" t="s">
        <v>10</v>
      </c>
      <c r="F30" t="s">
        <v>78</v>
      </c>
      <c r="G30" s="5">
        <v>750</v>
      </c>
      <c r="H30" t="s">
        <v>8</v>
      </c>
    </row>
    <row r="31" spans="1:8" x14ac:dyDescent="0.25">
      <c r="A31" t="s">
        <v>26</v>
      </c>
      <c r="B31" s="3">
        <v>45639</v>
      </c>
      <c r="C31" s="4" t="s">
        <v>9</v>
      </c>
      <c r="D31" t="s">
        <v>8</v>
      </c>
      <c r="E31" t="s">
        <v>10</v>
      </c>
      <c r="F31" t="s">
        <v>26</v>
      </c>
      <c r="G31" s="5">
        <v>14704.526428571427</v>
      </c>
      <c r="H31" t="s">
        <v>8</v>
      </c>
    </row>
    <row r="32" spans="1:8" x14ac:dyDescent="0.25">
      <c r="A32" t="s">
        <v>34</v>
      </c>
      <c r="B32" s="3">
        <v>45639</v>
      </c>
      <c r="C32" s="4" t="s">
        <v>9</v>
      </c>
      <c r="D32" t="s">
        <v>8</v>
      </c>
      <c r="E32" t="s">
        <v>10</v>
      </c>
      <c r="F32" t="s">
        <v>34</v>
      </c>
      <c r="G32" s="5">
        <v>63246.840000000004</v>
      </c>
      <c r="H32" t="s">
        <v>8</v>
      </c>
    </row>
    <row r="33" spans="1:8" x14ac:dyDescent="0.25">
      <c r="A33" t="s">
        <v>79</v>
      </c>
      <c r="B33" s="3">
        <v>45639</v>
      </c>
      <c r="C33" s="4" t="s">
        <v>9</v>
      </c>
      <c r="D33" t="s">
        <v>8</v>
      </c>
      <c r="E33" t="s">
        <v>10</v>
      </c>
      <c r="F33" t="s">
        <v>79</v>
      </c>
      <c r="G33" s="5">
        <v>19310</v>
      </c>
      <c r="H33" t="s">
        <v>8</v>
      </c>
    </row>
    <row r="34" spans="1:8" x14ac:dyDescent="0.25">
      <c r="A34" t="s">
        <v>28</v>
      </c>
      <c r="B34" s="3">
        <v>45639</v>
      </c>
      <c r="C34" s="4" t="s">
        <v>9</v>
      </c>
      <c r="D34" t="s">
        <v>8</v>
      </c>
      <c r="E34" t="s">
        <v>10</v>
      </c>
      <c r="F34" t="s">
        <v>28</v>
      </c>
      <c r="G34" s="5">
        <v>1800</v>
      </c>
      <c r="H34" t="s">
        <v>8</v>
      </c>
    </row>
    <row r="35" spans="1:8" x14ac:dyDescent="0.25">
      <c r="A35" t="s">
        <v>31</v>
      </c>
      <c r="B35" s="3">
        <v>45639</v>
      </c>
      <c r="C35" s="4" t="s">
        <v>9</v>
      </c>
      <c r="D35" t="s">
        <v>8</v>
      </c>
      <c r="E35" t="s">
        <v>10</v>
      </c>
      <c r="F35" t="s">
        <v>31</v>
      </c>
      <c r="G35" s="5">
        <v>5000</v>
      </c>
      <c r="H35" t="s">
        <v>8</v>
      </c>
    </row>
    <row r="36" spans="1:8" x14ac:dyDescent="0.25">
      <c r="A36" t="s">
        <v>30</v>
      </c>
      <c r="B36" s="3">
        <v>45639</v>
      </c>
      <c r="C36" s="4" t="s">
        <v>9</v>
      </c>
      <c r="D36" t="s">
        <v>8</v>
      </c>
      <c r="E36" t="s">
        <v>10</v>
      </c>
      <c r="F36" t="s">
        <v>30</v>
      </c>
      <c r="G36" s="5">
        <v>2800</v>
      </c>
      <c r="H36" t="s">
        <v>8</v>
      </c>
    </row>
    <row r="37" spans="1:8" x14ac:dyDescent="0.25">
      <c r="A37" t="s">
        <v>29</v>
      </c>
      <c r="B37" s="3">
        <v>45639</v>
      </c>
      <c r="C37" s="4" t="s">
        <v>9</v>
      </c>
      <c r="D37" t="s">
        <v>8</v>
      </c>
      <c r="E37" t="s">
        <v>10</v>
      </c>
      <c r="F37" t="s">
        <v>29</v>
      </c>
      <c r="G37" s="5">
        <v>2000</v>
      </c>
      <c r="H37" t="s">
        <v>8</v>
      </c>
    </row>
    <row r="38" spans="1:8" x14ac:dyDescent="0.25">
      <c r="A38" t="s">
        <v>36</v>
      </c>
      <c r="B38" s="3">
        <v>45639</v>
      </c>
      <c r="C38" s="4" t="s">
        <v>9</v>
      </c>
      <c r="D38" t="s">
        <v>8</v>
      </c>
      <c r="E38" t="s">
        <v>10</v>
      </c>
      <c r="F38" t="s">
        <v>36</v>
      </c>
      <c r="G38" s="5">
        <v>2000</v>
      </c>
      <c r="H38" t="s">
        <v>8</v>
      </c>
    </row>
    <row r="39" spans="1:8" x14ac:dyDescent="0.25">
      <c r="A39" t="s">
        <v>35</v>
      </c>
      <c r="B39" s="3">
        <v>45639</v>
      </c>
      <c r="C39" s="4" t="s">
        <v>9</v>
      </c>
      <c r="D39" t="s">
        <v>8</v>
      </c>
      <c r="E39" t="s">
        <v>10</v>
      </c>
      <c r="F39" t="s">
        <v>35</v>
      </c>
      <c r="G39" s="5">
        <v>5423</v>
      </c>
      <c r="H39" t="s">
        <v>8</v>
      </c>
    </row>
    <row r="40" spans="1:8" x14ac:dyDescent="0.25">
      <c r="A40" t="s">
        <v>80</v>
      </c>
      <c r="B40" s="3">
        <v>45639</v>
      </c>
      <c r="C40" s="4" t="s">
        <v>9</v>
      </c>
      <c r="D40" t="s">
        <v>8</v>
      </c>
      <c r="E40" t="s">
        <v>10</v>
      </c>
      <c r="F40" t="s">
        <v>80</v>
      </c>
      <c r="G40" s="5">
        <v>360</v>
      </c>
      <c r="H40" t="s">
        <v>8</v>
      </c>
    </row>
    <row r="41" spans="1:8" x14ac:dyDescent="0.25">
      <c r="A41" t="s">
        <v>56</v>
      </c>
      <c r="B41" s="3">
        <v>45640</v>
      </c>
      <c r="C41" s="4" t="s">
        <v>9</v>
      </c>
      <c r="D41" t="s">
        <v>8</v>
      </c>
      <c r="E41" t="s">
        <v>10</v>
      </c>
      <c r="F41" t="s">
        <v>56</v>
      </c>
      <c r="G41" s="5">
        <v>400</v>
      </c>
      <c r="H41" t="s">
        <v>8</v>
      </c>
    </row>
    <row r="42" spans="1:8" x14ac:dyDescent="0.25">
      <c r="A42" t="s">
        <v>52</v>
      </c>
      <c r="B42" s="3">
        <v>45642</v>
      </c>
      <c r="C42" s="4" t="s">
        <v>9</v>
      </c>
      <c r="D42" t="s">
        <v>8</v>
      </c>
      <c r="E42" t="s">
        <v>10</v>
      </c>
      <c r="F42" t="s">
        <v>84</v>
      </c>
      <c r="G42" s="5">
        <v>600</v>
      </c>
      <c r="H42" t="s">
        <v>8</v>
      </c>
    </row>
    <row r="43" spans="1:8" x14ac:dyDescent="0.25">
      <c r="A43" t="s">
        <v>25</v>
      </c>
      <c r="B43" s="3">
        <v>45642</v>
      </c>
      <c r="C43" s="4" t="s">
        <v>9</v>
      </c>
      <c r="D43" t="s">
        <v>8</v>
      </c>
      <c r="E43" t="s">
        <v>10</v>
      </c>
      <c r="F43" t="s">
        <v>25</v>
      </c>
      <c r="G43" s="5">
        <v>300</v>
      </c>
      <c r="H43" t="s">
        <v>8</v>
      </c>
    </row>
    <row r="44" spans="1:8" x14ac:dyDescent="0.25">
      <c r="A44" t="s">
        <v>87</v>
      </c>
      <c r="B44" s="3">
        <v>45642</v>
      </c>
      <c r="C44" s="4" t="s">
        <v>9</v>
      </c>
      <c r="D44" t="s">
        <v>8</v>
      </c>
      <c r="E44" t="s">
        <v>10</v>
      </c>
      <c r="F44" t="s">
        <v>88</v>
      </c>
      <c r="G44" s="5">
        <v>100</v>
      </c>
      <c r="H44" t="s">
        <v>8</v>
      </c>
    </row>
    <row r="45" spans="1:8" x14ac:dyDescent="0.25">
      <c r="A45" t="s">
        <v>50</v>
      </c>
      <c r="B45" s="3">
        <v>45642</v>
      </c>
      <c r="C45" s="4" t="s">
        <v>9</v>
      </c>
      <c r="D45" t="s">
        <v>8</v>
      </c>
      <c r="E45" t="s">
        <v>10</v>
      </c>
      <c r="F45" t="s">
        <v>89</v>
      </c>
      <c r="G45" s="5">
        <v>180</v>
      </c>
      <c r="H45" t="s">
        <v>8</v>
      </c>
    </row>
    <row r="46" spans="1:8" x14ac:dyDescent="0.25">
      <c r="A46" t="s">
        <v>82</v>
      </c>
      <c r="B46" s="3">
        <v>45642</v>
      </c>
      <c r="C46" s="4" t="s">
        <v>9</v>
      </c>
      <c r="D46" t="s">
        <v>8</v>
      </c>
      <c r="E46" t="s">
        <v>10</v>
      </c>
      <c r="F46" t="s">
        <v>82</v>
      </c>
      <c r="G46" s="5">
        <v>200</v>
      </c>
      <c r="H46" t="s">
        <v>8</v>
      </c>
    </row>
    <row r="47" spans="1:8" x14ac:dyDescent="0.25">
      <c r="A47" t="s">
        <v>25</v>
      </c>
      <c r="B47" s="3">
        <v>45643</v>
      </c>
      <c r="C47" s="4" t="s">
        <v>9</v>
      </c>
      <c r="D47" t="s">
        <v>8</v>
      </c>
      <c r="E47" t="s">
        <v>10</v>
      </c>
      <c r="F47" t="s">
        <v>25</v>
      </c>
      <c r="G47" s="5">
        <v>300</v>
      </c>
      <c r="H47" t="s">
        <v>8</v>
      </c>
    </row>
    <row r="48" spans="1:8" x14ac:dyDescent="0.25">
      <c r="A48" t="s">
        <v>83</v>
      </c>
      <c r="B48" s="3">
        <v>45643</v>
      </c>
      <c r="C48" s="4" t="s">
        <v>9</v>
      </c>
      <c r="D48" t="s">
        <v>8</v>
      </c>
      <c r="E48" t="s">
        <v>10</v>
      </c>
      <c r="F48" t="s">
        <v>83</v>
      </c>
      <c r="G48" s="5">
        <v>600</v>
      </c>
      <c r="H48" t="s">
        <v>8</v>
      </c>
    </row>
    <row r="49" spans="1:8" x14ac:dyDescent="0.25">
      <c r="A49" t="s">
        <v>52</v>
      </c>
      <c r="B49" s="3">
        <v>45643</v>
      </c>
      <c r="C49" s="4" t="s">
        <v>9</v>
      </c>
      <c r="D49" t="s">
        <v>8</v>
      </c>
      <c r="E49" t="s">
        <v>10</v>
      </c>
      <c r="F49" t="s">
        <v>84</v>
      </c>
      <c r="G49" s="5">
        <v>600</v>
      </c>
      <c r="H49" t="s">
        <v>8</v>
      </c>
    </row>
    <row r="50" spans="1:8" x14ac:dyDescent="0.25">
      <c r="A50" t="s">
        <v>85</v>
      </c>
      <c r="B50" s="3">
        <v>45643</v>
      </c>
      <c r="C50" s="4" t="s">
        <v>9</v>
      </c>
      <c r="D50" t="s">
        <v>8</v>
      </c>
      <c r="E50" t="s">
        <v>10</v>
      </c>
      <c r="F50" t="s">
        <v>86</v>
      </c>
      <c r="G50" s="5">
        <v>232</v>
      </c>
      <c r="H50" t="s">
        <v>8</v>
      </c>
    </row>
    <row r="51" spans="1:8" x14ac:dyDescent="0.25">
      <c r="A51" t="s">
        <v>48</v>
      </c>
      <c r="B51" s="3">
        <v>45644</v>
      </c>
      <c r="C51" s="4" t="s">
        <v>9</v>
      </c>
      <c r="D51" t="s">
        <v>8</v>
      </c>
      <c r="E51" t="s">
        <v>10</v>
      </c>
      <c r="F51" t="s">
        <v>90</v>
      </c>
      <c r="G51" s="5">
        <v>91</v>
      </c>
      <c r="H51" t="s">
        <v>8</v>
      </c>
    </row>
    <row r="52" spans="1:8" x14ac:dyDescent="0.25">
      <c r="A52" t="s">
        <v>92</v>
      </c>
      <c r="B52" s="3">
        <v>45644</v>
      </c>
      <c r="C52" s="4" t="s">
        <v>9</v>
      </c>
      <c r="D52" t="s">
        <v>8</v>
      </c>
      <c r="E52" t="s">
        <v>10</v>
      </c>
      <c r="F52" t="s">
        <v>92</v>
      </c>
      <c r="G52" s="5">
        <v>400</v>
      </c>
      <c r="H52" t="s">
        <v>8</v>
      </c>
    </row>
    <row r="53" spans="1:8" x14ac:dyDescent="0.25">
      <c r="A53" t="s">
        <v>25</v>
      </c>
      <c r="B53" s="3">
        <v>45645</v>
      </c>
      <c r="C53" s="4" t="s">
        <v>9</v>
      </c>
      <c r="D53" t="s">
        <v>8</v>
      </c>
      <c r="E53" t="s">
        <v>10</v>
      </c>
      <c r="F53" t="s">
        <v>25</v>
      </c>
      <c r="G53" s="5">
        <v>300</v>
      </c>
      <c r="H53" t="s">
        <v>8</v>
      </c>
    </row>
    <row r="54" spans="1:8" x14ac:dyDescent="0.25">
      <c r="A54" t="s">
        <v>25</v>
      </c>
      <c r="B54" s="3">
        <v>45646</v>
      </c>
      <c r="C54" s="4" t="s">
        <v>9</v>
      </c>
      <c r="D54" t="s">
        <v>8</v>
      </c>
      <c r="E54" t="s">
        <v>10</v>
      </c>
      <c r="F54" t="s">
        <v>25</v>
      </c>
      <c r="G54" s="5">
        <v>300</v>
      </c>
      <c r="H54" t="s">
        <v>8</v>
      </c>
    </row>
    <row r="55" spans="1:8" x14ac:dyDescent="0.25">
      <c r="A55" t="s">
        <v>57</v>
      </c>
      <c r="B55" s="3">
        <v>45646</v>
      </c>
      <c r="C55" s="4" t="s">
        <v>9</v>
      </c>
      <c r="D55" t="s">
        <v>8</v>
      </c>
      <c r="E55" t="s">
        <v>10</v>
      </c>
      <c r="F55" t="s">
        <v>57</v>
      </c>
      <c r="G55" s="5">
        <v>80628</v>
      </c>
      <c r="H55" t="s">
        <v>8</v>
      </c>
    </row>
    <row r="56" spans="1:8" x14ac:dyDescent="0.25">
      <c r="A56" t="s">
        <v>96</v>
      </c>
      <c r="B56" s="3">
        <v>45646</v>
      </c>
      <c r="C56" s="4" t="s">
        <v>9</v>
      </c>
      <c r="D56" t="s">
        <v>8</v>
      </c>
      <c r="E56" t="s">
        <v>10</v>
      </c>
      <c r="F56" t="s">
        <v>96</v>
      </c>
      <c r="G56" s="5">
        <v>1250</v>
      </c>
      <c r="H56" t="s">
        <v>8</v>
      </c>
    </row>
    <row r="57" spans="1:8" x14ac:dyDescent="0.25">
      <c r="A57" t="s">
        <v>71</v>
      </c>
      <c r="B57" s="3">
        <v>45646</v>
      </c>
      <c r="C57" s="4" t="s">
        <v>9</v>
      </c>
      <c r="D57" t="s">
        <v>8</v>
      </c>
      <c r="E57" t="s">
        <v>10</v>
      </c>
      <c r="F57" t="s">
        <v>71</v>
      </c>
      <c r="G57" s="5">
        <v>4000</v>
      </c>
      <c r="H57" t="s">
        <v>8</v>
      </c>
    </row>
    <row r="58" spans="1:8" x14ac:dyDescent="0.25">
      <c r="A58" t="s">
        <v>97</v>
      </c>
      <c r="B58" s="3">
        <v>45646</v>
      </c>
      <c r="C58" s="4" t="s">
        <v>9</v>
      </c>
      <c r="D58" t="s">
        <v>8</v>
      </c>
      <c r="E58" t="s">
        <v>10</v>
      </c>
      <c r="F58" t="s">
        <v>97</v>
      </c>
      <c r="G58" s="5">
        <v>1305</v>
      </c>
      <c r="H58" t="s">
        <v>8</v>
      </c>
    </row>
    <row r="59" spans="1:8" x14ac:dyDescent="0.25">
      <c r="A59" t="s">
        <v>94</v>
      </c>
      <c r="B59" s="3">
        <v>45646</v>
      </c>
      <c r="C59" s="4" t="s">
        <v>9</v>
      </c>
      <c r="D59" t="s">
        <v>8</v>
      </c>
      <c r="E59" t="s">
        <v>10</v>
      </c>
      <c r="F59" t="s">
        <v>94</v>
      </c>
      <c r="G59" s="5">
        <v>43546.633333333331</v>
      </c>
      <c r="H59" t="s">
        <v>8</v>
      </c>
    </row>
    <row r="60" spans="1:8" x14ac:dyDescent="0.25">
      <c r="A60" t="s">
        <v>95</v>
      </c>
      <c r="B60" s="3">
        <v>45646</v>
      </c>
      <c r="C60" s="4" t="s">
        <v>9</v>
      </c>
      <c r="D60" t="s">
        <v>8</v>
      </c>
      <c r="E60" t="s">
        <v>10</v>
      </c>
      <c r="F60" t="s">
        <v>95</v>
      </c>
      <c r="G60" s="5">
        <v>8335.9999999999982</v>
      </c>
      <c r="H60" t="s">
        <v>8</v>
      </c>
    </row>
    <row r="61" spans="1:8" x14ac:dyDescent="0.25">
      <c r="A61" t="s">
        <v>26</v>
      </c>
      <c r="B61" s="3">
        <v>45646</v>
      </c>
      <c r="C61" s="4" t="s">
        <v>9</v>
      </c>
      <c r="D61" t="s">
        <v>8</v>
      </c>
      <c r="E61" t="s">
        <v>10</v>
      </c>
      <c r="F61" t="s">
        <v>26</v>
      </c>
      <c r="G61" s="5">
        <v>53950.39</v>
      </c>
      <c r="H61" t="s">
        <v>8</v>
      </c>
    </row>
    <row r="62" spans="1:8" x14ac:dyDescent="0.25">
      <c r="A62" t="s">
        <v>42</v>
      </c>
      <c r="B62" s="3">
        <v>45646</v>
      </c>
      <c r="C62" s="4" t="s">
        <v>9</v>
      </c>
      <c r="D62" t="s">
        <v>8</v>
      </c>
      <c r="E62" t="s">
        <v>10</v>
      </c>
      <c r="F62" t="s">
        <v>42</v>
      </c>
      <c r="G62" s="5">
        <f>1400*5</f>
        <v>7000</v>
      </c>
      <c r="H62" t="s">
        <v>8</v>
      </c>
    </row>
    <row r="63" spans="1:8" x14ac:dyDescent="0.25">
      <c r="A63" t="s">
        <v>98</v>
      </c>
      <c r="B63" s="3">
        <v>45652</v>
      </c>
      <c r="C63" s="4" t="s">
        <v>9</v>
      </c>
      <c r="D63" t="s">
        <v>8</v>
      </c>
      <c r="E63" t="s">
        <v>10</v>
      </c>
      <c r="F63" t="s">
        <v>98</v>
      </c>
      <c r="G63" s="5">
        <v>500</v>
      </c>
      <c r="H63" t="s">
        <v>8</v>
      </c>
    </row>
    <row r="64" spans="1:8" x14ac:dyDescent="0.25">
      <c r="A64" t="s">
        <v>25</v>
      </c>
      <c r="B64" s="3">
        <v>45652</v>
      </c>
      <c r="C64" s="4" t="s">
        <v>9</v>
      </c>
      <c r="D64" t="s">
        <v>8</v>
      </c>
      <c r="E64" t="s">
        <v>10</v>
      </c>
      <c r="F64" t="s">
        <v>25</v>
      </c>
      <c r="G64" s="5">
        <v>300</v>
      </c>
      <c r="H64" t="s">
        <v>8</v>
      </c>
    </row>
    <row r="65" spans="1:8" x14ac:dyDescent="0.25">
      <c r="A65" t="s">
        <v>49</v>
      </c>
      <c r="B65" s="3">
        <v>45652</v>
      </c>
      <c r="C65" s="4" t="s">
        <v>9</v>
      </c>
      <c r="D65" t="s">
        <v>8</v>
      </c>
      <c r="E65" t="s">
        <v>10</v>
      </c>
      <c r="F65" t="s">
        <v>49</v>
      </c>
      <c r="G65" s="5">
        <v>600</v>
      </c>
      <c r="H65" t="s">
        <v>8</v>
      </c>
    </row>
    <row r="66" spans="1:8" x14ac:dyDescent="0.25">
      <c r="A66" t="s">
        <v>25</v>
      </c>
      <c r="B66" s="3">
        <v>45653</v>
      </c>
      <c r="C66" s="4" t="s">
        <v>9</v>
      </c>
      <c r="D66" t="s">
        <v>8</v>
      </c>
      <c r="E66" t="s">
        <v>10</v>
      </c>
      <c r="F66" t="s">
        <v>25</v>
      </c>
      <c r="G66" s="5">
        <v>350</v>
      </c>
      <c r="H66" t="s">
        <v>8</v>
      </c>
    </row>
    <row r="67" spans="1:8" x14ac:dyDescent="0.25">
      <c r="A67" t="s">
        <v>26</v>
      </c>
      <c r="B67" s="3">
        <v>45653</v>
      </c>
      <c r="C67" s="4" t="s">
        <v>9</v>
      </c>
      <c r="D67" t="s">
        <v>8</v>
      </c>
      <c r="E67" t="s">
        <v>10</v>
      </c>
      <c r="F67" t="s">
        <v>26</v>
      </c>
      <c r="G67" s="5">
        <v>17219.560000000001</v>
      </c>
      <c r="H67" t="s">
        <v>8</v>
      </c>
    </row>
    <row r="68" spans="1:8" x14ac:dyDescent="0.25">
      <c r="A68" t="s">
        <v>102</v>
      </c>
      <c r="B68" s="3">
        <v>45653</v>
      </c>
      <c r="C68" s="4" t="s">
        <v>9</v>
      </c>
      <c r="D68" t="s">
        <v>8</v>
      </c>
      <c r="E68" t="s">
        <v>10</v>
      </c>
      <c r="F68" t="s">
        <v>101</v>
      </c>
      <c r="G68" s="5">
        <v>40551</v>
      </c>
      <c r="H68" t="s">
        <v>8</v>
      </c>
    </row>
    <row r="69" spans="1:8" x14ac:dyDescent="0.25">
      <c r="A69" t="s">
        <v>41</v>
      </c>
      <c r="B69" s="3">
        <v>45653</v>
      </c>
      <c r="C69" s="4" t="s">
        <v>9</v>
      </c>
      <c r="D69" t="s">
        <v>8</v>
      </c>
      <c r="E69" t="s">
        <v>10</v>
      </c>
      <c r="F69" t="s">
        <v>41</v>
      </c>
      <c r="G69" s="5">
        <v>250</v>
      </c>
      <c r="H69" t="s">
        <v>8</v>
      </c>
    </row>
    <row r="70" spans="1:8" x14ac:dyDescent="0.25">
      <c r="A70" t="s">
        <v>44</v>
      </c>
      <c r="B70" s="3">
        <v>45653</v>
      </c>
      <c r="C70" s="4" t="s">
        <v>9</v>
      </c>
      <c r="D70" t="s">
        <v>8</v>
      </c>
      <c r="E70" t="s">
        <v>10</v>
      </c>
      <c r="F70" t="s">
        <v>44</v>
      </c>
      <c r="G70" s="5">
        <v>2000</v>
      </c>
      <c r="H70" t="s">
        <v>8</v>
      </c>
    </row>
    <row r="71" spans="1:8" x14ac:dyDescent="0.25">
      <c r="A71" t="s">
        <v>103</v>
      </c>
      <c r="B71" s="3">
        <v>45653</v>
      </c>
      <c r="C71" s="4" t="s">
        <v>9</v>
      </c>
      <c r="D71" t="s">
        <v>8</v>
      </c>
      <c r="E71" t="s">
        <v>10</v>
      </c>
      <c r="F71" t="s">
        <v>103</v>
      </c>
      <c r="G71" s="5">
        <v>414</v>
      </c>
      <c r="H71" t="s">
        <v>8</v>
      </c>
    </row>
    <row r="72" spans="1:8" x14ac:dyDescent="0.25">
      <c r="A72" t="s">
        <v>104</v>
      </c>
      <c r="B72" s="3">
        <v>45653</v>
      </c>
      <c r="C72" s="4" t="s">
        <v>9</v>
      </c>
      <c r="D72" t="s">
        <v>8</v>
      </c>
      <c r="E72" t="s">
        <v>10</v>
      </c>
      <c r="F72" t="s">
        <v>104</v>
      </c>
      <c r="G72" s="5">
        <v>468</v>
      </c>
      <c r="H72" t="s">
        <v>8</v>
      </c>
    </row>
    <row r="73" spans="1:8" x14ac:dyDescent="0.25">
      <c r="A73" t="s">
        <v>25</v>
      </c>
      <c r="B73" s="3">
        <v>45653</v>
      </c>
      <c r="C73" s="4" t="s">
        <v>9</v>
      </c>
      <c r="D73" t="s">
        <v>8</v>
      </c>
      <c r="E73" t="s">
        <v>10</v>
      </c>
      <c r="F73" t="s">
        <v>25</v>
      </c>
      <c r="G73" s="5">
        <v>350</v>
      </c>
      <c r="H73" t="s">
        <v>8</v>
      </c>
    </row>
    <row r="74" spans="1:8" x14ac:dyDescent="0.25">
      <c r="A74" t="s">
        <v>56</v>
      </c>
      <c r="B74" s="3">
        <v>45653</v>
      </c>
      <c r="C74" s="4" t="s">
        <v>9</v>
      </c>
      <c r="D74" t="s">
        <v>8</v>
      </c>
      <c r="E74" t="s">
        <v>10</v>
      </c>
      <c r="F74" t="s">
        <v>56</v>
      </c>
      <c r="G74" s="5">
        <v>740</v>
      </c>
      <c r="H74" t="s">
        <v>8</v>
      </c>
    </row>
    <row r="75" spans="1:8" x14ac:dyDescent="0.25">
      <c r="A75" t="s">
        <v>105</v>
      </c>
      <c r="B75" s="3">
        <v>45653</v>
      </c>
      <c r="C75" s="4" t="s">
        <v>9</v>
      </c>
      <c r="D75" t="s">
        <v>8</v>
      </c>
      <c r="E75" t="s">
        <v>10</v>
      </c>
      <c r="F75" t="s">
        <v>105</v>
      </c>
      <c r="G75" s="5">
        <v>300</v>
      </c>
      <c r="H75" t="s">
        <v>8</v>
      </c>
    </row>
    <row r="76" spans="1:8" x14ac:dyDescent="0.25">
      <c r="A76" t="s">
        <v>27</v>
      </c>
      <c r="B76" s="3">
        <v>45653</v>
      </c>
      <c r="C76" s="4" t="s">
        <v>9</v>
      </c>
      <c r="D76" t="s">
        <v>8</v>
      </c>
      <c r="E76" t="s">
        <v>10</v>
      </c>
      <c r="F76" t="s">
        <v>108</v>
      </c>
      <c r="G76" s="5">
        <v>250</v>
      </c>
      <c r="H76" t="s">
        <v>8</v>
      </c>
    </row>
    <row r="77" spans="1:8" x14ac:dyDescent="0.25">
      <c r="A77" t="s">
        <v>25</v>
      </c>
      <c r="B77" s="3">
        <v>45656</v>
      </c>
      <c r="C77" s="4" t="s">
        <v>9</v>
      </c>
      <c r="D77" t="s">
        <v>8</v>
      </c>
      <c r="E77" t="s">
        <v>10</v>
      </c>
      <c r="F77" t="s">
        <v>25</v>
      </c>
      <c r="G77" s="5">
        <v>350</v>
      </c>
      <c r="H77" t="s">
        <v>8</v>
      </c>
    </row>
    <row r="78" spans="1:8" x14ac:dyDescent="0.25">
      <c r="A78" t="s">
        <v>107</v>
      </c>
      <c r="B78" s="3">
        <v>45656</v>
      </c>
      <c r="C78" s="4" t="s">
        <v>9</v>
      </c>
      <c r="D78" t="s">
        <v>8</v>
      </c>
      <c r="E78" t="s">
        <v>10</v>
      </c>
      <c r="F78" t="s">
        <v>107</v>
      </c>
      <c r="G78" s="5">
        <v>220</v>
      </c>
      <c r="H78" t="s">
        <v>8</v>
      </c>
    </row>
    <row r="79" spans="1:8" x14ac:dyDescent="0.25">
      <c r="A79" t="s">
        <v>34</v>
      </c>
      <c r="B79" s="3">
        <v>45657</v>
      </c>
      <c r="C79" s="4" t="s">
        <v>9</v>
      </c>
      <c r="D79" t="s">
        <v>8</v>
      </c>
      <c r="E79" t="s">
        <v>10</v>
      </c>
      <c r="F79" t="s">
        <v>34</v>
      </c>
      <c r="G79" s="5">
        <v>77969.7</v>
      </c>
      <c r="H79" t="s">
        <v>8</v>
      </c>
    </row>
    <row r="80" spans="1:8" x14ac:dyDescent="0.25">
      <c r="A80" t="s">
        <v>37</v>
      </c>
      <c r="B80" s="3">
        <v>45657</v>
      </c>
      <c r="C80" s="4" t="s">
        <v>9</v>
      </c>
      <c r="D80" t="s">
        <v>8</v>
      </c>
      <c r="E80" t="s">
        <v>10</v>
      </c>
      <c r="F80" t="s">
        <v>47</v>
      </c>
      <c r="G80" s="5">
        <v>8251.2000000000025</v>
      </c>
      <c r="H80" t="s">
        <v>8</v>
      </c>
    </row>
    <row r="81" spans="1:8" x14ac:dyDescent="0.25">
      <c r="A81" t="s">
        <v>37</v>
      </c>
      <c r="B81" s="3">
        <v>45657</v>
      </c>
      <c r="C81" s="4" t="s">
        <v>9</v>
      </c>
      <c r="D81" t="s">
        <v>8</v>
      </c>
      <c r="E81" t="s">
        <v>10</v>
      </c>
      <c r="F81" t="s">
        <v>47</v>
      </c>
      <c r="G81" s="5">
        <v>60163.040000000001</v>
      </c>
      <c r="H81" t="s">
        <v>8</v>
      </c>
    </row>
    <row r="82" spans="1:8" x14ac:dyDescent="0.25">
      <c r="A82" t="s">
        <v>37</v>
      </c>
      <c r="B82" s="3">
        <v>45657</v>
      </c>
      <c r="C82" s="4" t="s">
        <v>9</v>
      </c>
      <c r="D82" t="s">
        <v>8</v>
      </c>
      <c r="E82" t="s">
        <v>10</v>
      </c>
      <c r="F82" t="s">
        <v>38</v>
      </c>
      <c r="G82" s="5">
        <v>15790.74</v>
      </c>
      <c r="H82" t="s">
        <v>8</v>
      </c>
    </row>
    <row r="83" spans="1:8" x14ac:dyDescent="0.25">
      <c r="A83" t="s">
        <v>63</v>
      </c>
      <c r="B83" s="3">
        <v>45657</v>
      </c>
      <c r="C83" s="4" t="s">
        <v>9</v>
      </c>
      <c r="D83" t="s">
        <v>8</v>
      </c>
      <c r="E83" t="s">
        <v>10</v>
      </c>
      <c r="F83" t="s">
        <v>63</v>
      </c>
      <c r="G83" s="5">
        <v>85</v>
      </c>
      <c r="H83" t="s">
        <v>8</v>
      </c>
    </row>
    <row r="84" spans="1:8" x14ac:dyDescent="0.25">
      <c r="A84" t="s">
        <v>109</v>
      </c>
      <c r="B84" s="3">
        <v>45657</v>
      </c>
      <c r="C84" s="4" t="s">
        <v>9</v>
      </c>
      <c r="D84" t="s">
        <v>8</v>
      </c>
      <c r="E84" t="s">
        <v>10</v>
      </c>
      <c r="F84" t="s">
        <v>110</v>
      </c>
      <c r="G84" s="5">
        <v>350</v>
      </c>
      <c r="H84" t="s">
        <v>8</v>
      </c>
    </row>
    <row r="85" spans="1:8" x14ac:dyDescent="0.25">
      <c r="A85" t="s">
        <v>32</v>
      </c>
      <c r="B85" s="3">
        <v>45657</v>
      </c>
      <c r="C85" s="4" t="s">
        <v>9</v>
      </c>
      <c r="D85" t="s">
        <v>8</v>
      </c>
      <c r="E85" t="s">
        <v>10</v>
      </c>
      <c r="F85" t="s">
        <v>32</v>
      </c>
      <c r="G85" s="5">
        <v>399</v>
      </c>
      <c r="H85" t="s">
        <v>8</v>
      </c>
    </row>
    <row r="86" spans="1:8" x14ac:dyDescent="0.25">
      <c r="A86" t="s">
        <v>111</v>
      </c>
      <c r="B86" s="3">
        <v>45657</v>
      </c>
      <c r="C86" s="4" t="s">
        <v>9</v>
      </c>
      <c r="D86" t="s">
        <v>8</v>
      </c>
      <c r="E86" t="s">
        <v>10</v>
      </c>
      <c r="F86" t="s">
        <v>111</v>
      </c>
      <c r="G86" s="5">
        <v>500</v>
      </c>
      <c r="H86" t="s">
        <v>8</v>
      </c>
    </row>
    <row r="87" spans="1:8" x14ac:dyDescent="0.25">
      <c r="A87" t="s">
        <v>56</v>
      </c>
      <c r="B87" s="3">
        <v>45657</v>
      </c>
      <c r="C87" s="4" t="s">
        <v>9</v>
      </c>
      <c r="D87" t="s">
        <v>8</v>
      </c>
      <c r="E87" t="s">
        <v>10</v>
      </c>
      <c r="F87" t="s">
        <v>56</v>
      </c>
      <c r="G87" s="5">
        <v>400</v>
      </c>
      <c r="H87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B26E-5E56-4F2C-B3DD-F6D13880642C}">
  <sheetPr codeName="Hoja10"/>
  <dimension ref="A1:H79"/>
  <sheetViews>
    <sheetView showGridLines="0" topLeftCell="A45" workbookViewId="0">
      <selection activeCell="A80" sqref="A80"/>
    </sheetView>
  </sheetViews>
  <sheetFormatPr baseColWidth="10" defaultRowHeight="15" x14ac:dyDescent="0.25"/>
  <cols>
    <col min="1" max="1" width="61" bestFit="1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91.5703125" bestFit="1" customWidth="1"/>
    <col min="7" max="7" width="11.5703125" bestFit="1" customWidth="1"/>
    <col min="8" max="8" width="10.85546875" bestFit="1" customWidth="1"/>
  </cols>
  <sheetData>
    <row r="1" spans="1:8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48" t="s">
        <v>7</v>
      </c>
    </row>
    <row r="2" spans="1:8" x14ac:dyDescent="0.25">
      <c r="A2" t="s">
        <v>25</v>
      </c>
      <c r="B2" s="3">
        <v>45719</v>
      </c>
      <c r="C2" s="4" t="s">
        <v>9</v>
      </c>
      <c r="D2" t="s">
        <v>8</v>
      </c>
      <c r="E2" t="s">
        <v>10</v>
      </c>
      <c r="F2" t="s">
        <v>25</v>
      </c>
      <c r="G2" s="5">
        <v>400</v>
      </c>
      <c r="H2" s="19" t="s">
        <v>8</v>
      </c>
    </row>
    <row r="3" spans="1:8" x14ac:dyDescent="0.25">
      <c r="A3" t="s">
        <v>189</v>
      </c>
      <c r="B3" s="3">
        <v>45719</v>
      </c>
      <c r="C3" s="4" t="s">
        <v>9</v>
      </c>
      <c r="D3" t="s">
        <v>8</v>
      </c>
      <c r="E3" t="s">
        <v>10</v>
      </c>
      <c r="F3" t="s">
        <v>253</v>
      </c>
      <c r="G3" s="5">
        <v>300</v>
      </c>
      <c r="H3" s="19" t="s">
        <v>8</v>
      </c>
    </row>
    <row r="4" spans="1:8" x14ac:dyDescent="0.25">
      <c r="A4" t="s">
        <v>254</v>
      </c>
      <c r="B4" s="3">
        <v>45719</v>
      </c>
      <c r="C4" s="4" t="s">
        <v>9</v>
      </c>
      <c r="D4" t="s">
        <v>8</v>
      </c>
      <c r="E4" t="s">
        <v>10</v>
      </c>
      <c r="F4" t="s">
        <v>25</v>
      </c>
      <c r="G4" s="5">
        <v>939.8</v>
      </c>
      <c r="H4" s="19" t="s">
        <v>8</v>
      </c>
    </row>
    <row r="5" spans="1:8" x14ac:dyDescent="0.25">
      <c r="A5" t="s">
        <v>25</v>
      </c>
      <c r="B5" s="3">
        <v>45720</v>
      </c>
      <c r="C5" s="4" t="s">
        <v>9</v>
      </c>
      <c r="D5" t="s">
        <v>8</v>
      </c>
      <c r="E5" t="s">
        <v>10</v>
      </c>
      <c r="F5" t="s">
        <v>25</v>
      </c>
      <c r="G5" s="5">
        <v>400</v>
      </c>
      <c r="H5" s="19" t="s">
        <v>8</v>
      </c>
    </row>
    <row r="6" spans="1:8" x14ac:dyDescent="0.25">
      <c r="A6" t="s">
        <v>235</v>
      </c>
      <c r="B6" s="3">
        <v>45720</v>
      </c>
      <c r="C6" s="4" t="s">
        <v>9</v>
      </c>
      <c r="D6" t="s">
        <v>8</v>
      </c>
      <c r="E6" t="s">
        <v>10</v>
      </c>
      <c r="F6" t="s">
        <v>235</v>
      </c>
      <c r="G6" s="5">
        <v>151</v>
      </c>
      <c r="H6" s="19" t="s">
        <v>8</v>
      </c>
    </row>
    <row r="7" spans="1:8" x14ac:dyDescent="0.25">
      <c r="A7" t="s">
        <v>255</v>
      </c>
      <c r="B7" s="3">
        <v>45720</v>
      </c>
      <c r="C7" s="4" t="s">
        <v>9</v>
      </c>
      <c r="D7" t="s">
        <v>8</v>
      </c>
      <c r="E7" t="s">
        <v>10</v>
      </c>
      <c r="F7" t="s">
        <v>255</v>
      </c>
      <c r="G7" s="5">
        <v>2000</v>
      </c>
      <c r="H7" s="19" t="s">
        <v>8</v>
      </c>
    </row>
    <row r="8" spans="1:8" x14ac:dyDescent="0.25">
      <c r="A8" t="s">
        <v>256</v>
      </c>
      <c r="B8" s="3">
        <v>45720</v>
      </c>
      <c r="C8" s="4" t="s">
        <v>9</v>
      </c>
      <c r="D8" t="s">
        <v>8</v>
      </c>
      <c r="E8" t="s">
        <v>10</v>
      </c>
      <c r="F8" t="s">
        <v>256</v>
      </c>
      <c r="G8" s="5">
        <v>450</v>
      </c>
      <c r="H8" s="19" t="s">
        <v>8</v>
      </c>
    </row>
    <row r="9" spans="1:8" x14ac:dyDescent="0.25">
      <c r="A9" t="s">
        <v>257</v>
      </c>
      <c r="B9" s="3">
        <v>45720</v>
      </c>
      <c r="C9" s="4" t="s">
        <v>9</v>
      </c>
      <c r="D9" t="s">
        <v>8</v>
      </c>
      <c r="E9" t="s">
        <v>10</v>
      </c>
      <c r="F9" t="s">
        <v>257</v>
      </c>
      <c r="G9" s="5">
        <v>300</v>
      </c>
      <c r="H9" s="19" t="s">
        <v>8</v>
      </c>
    </row>
    <row r="10" spans="1:8" x14ac:dyDescent="0.25">
      <c r="A10" t="s">
        <v>25</v>
      </c>
      <c r="B10" s="3">
        <v>45722</v>
      </c>
      <c r="C10" s="4" t="s">
        <v>9</v>
      </c>
      <c r="D10" t="s">
        <v>8</v>
      </c>
      <c r="E10" t="s">
        <v>10</v>
      </c>
      <c r="F10" t="s">
        <v>25</v>
      </c>
      <c r="G10" s="5">
        <v>400</v>
      </c>
      <c r="H10" s="19" t="s">
        <v>8</v>
      </c>
    </row>
    <row r="11" spans="1:8" x14ac:dyDescent="0.25">
      <c r="A11" t="s">
        <v>262</v>
      </c>
      <c r="B11" s="3">
        <v>45722</v>
      </c>
      <c r="C11" s="4" t="s">
        <v>9</v>
      </c>
      <c r="D11" t="s">
        <v>8</v>
      </c>
      <c r="E11" t="s">
        <v>10</v>
      </c>
      <c r="F11" t="s">
        <v>262</v>
      </c>
      <c r="G11" s="5">
        <v>100</v>
      </c>
      <c r="H11" s="19" t="s">
        <v>8</v>
      </c>
    </row>
    <row r="12" spans="1:8" x14ac:dyDescent="0.25">
      <c r="A12" t="s">
        <v>25</v>
      </c>
      <c r="B12" s="3">
        <v>45723</v>
      </c>
      <c r="C12" s="4" t="s">
        <v>9</v>
      </c>
      <c r="D12" t="s">
        <v>8</v>
      </c>
      <c r="E12" t="s">
        <v>10</v>
      </c>
      <c r="F12" t="s">
        <v>25</v>
      </c>
      <c r="G12" s="5">
        <v>400</v>
      </c>
      <c r="H12" s="19" t="s">
        <v>8</v>
      </c>
    </row>
    <row r="13" spans="1:8" x14ac:dyDescent="0.25">
      <c r="A13" t="s">
        <v>263</v>
      </c>
      <c r="B13" s="3">
        <v>45723</v>
      </c>
      <c r="C13" s="4" t="s">
        <v>9</v>
      </c>
      <c r="D13" t="s">
        <v>8</v>
      </c>
      <c r="E13" t="s">
        <v>10</v>
      </c>
      <c r="F13" t="s">
        <v>263</v>
      </c>
      <c r="G13" s="5">
        <v>200</v>
      </c>
      <c r="H13" s="19" t="s">
        <v>8</v>
      </c>
    </row>
    <row r="14" spans="1:8" x14ac:dyDescent="0.25">
      <c r="A14" t="s">
        <v>26</v>
      </c>
      <c r="B14" s="3">
        <v>45723</v>
      </c>
      <c r="C14" s="4" t="s">
        <v>9</v>
      </c>
      <c r="D14" t="s">
        <v>8</v>
      </c>
      <c r="E14" t="s">
        <v>10</v>
      </c>
      <c r="F14" t="s">
        <v>26</v>
      </c>
      <c r="G14" s="5">
        <v>44036.38</v>
      </c>
      <c r="H14" s="19" t="s">
        <v>8</v>
      </c>
    </row>
    <row r="15" spans="1:8" x14ac:dyDescent="0.25">
      <c r="A15" t="s">
        <v>242</v>
      </c>
      <c r="B15" s="3">
        <v>45723</v>
      </c>
      <c r="C15" s="4" t="s">
        <v>9</v>
      </c>
      <c r="D15" t="s">
        <v>8</v>
      </c>
      <c r="E15" t="s">
        <v>10</v>
      </c>
      <c r="F15" t="s">
        <v>242</v>
      </c>
      <c r="G15" s="5">
        <v>889</v>
      </c>
      <c r="H15" s="19" t="s">
        <v>8</v>
      </c>
    </row>
    <row r="16" spans="1:8" x14ac:dyDescent="0.25">
      <c r="A16" t="s">
        <v>44</v>
      </c>
      <c r="B16" s="3">
        <v>45723</v>
      </c>
      <c r="C16" s="4" t="s">
        <v>9</v>
      </c>
      <c r="D16" t="s">
        <v>8</v>
      </c>
      <c r="E16" t="s">
        <v>10</v>
      </c>
      <c r="F16" t="s">
        <v>44</v>
      </c>
      <c r="G16" s="5">
        <v>2000</v>
      </c>
      <c r="H16" s="19" t="s">
        <v>8</v>
      </c>
    </row>
    <row r="17" spans="1:8" x14ac:dyDescent="0.25">
      <c r="A17" t="s">
        <v>189</v>
      </c>
      <c r="B17" s="3">
        <v>45724</v>
      </c>
      <c r="C17" s="4" t="s">
        <v>9</v>
      </c>
      <c r="D17" t="s">
        <v>8</v>
      </c>
      <c r="E17" t="s">
        <v>10</v>
      </c>
      <c r="F17" t="s">
        <v>189</v>
      </c>
      <c r="G17" s="5">
        <v>750</v>
      </c>
      <c r="H17" s="19" t="s">
        <v>8</v>
      </c>
    </row>
    <row r="18" spans="1:8" x14ac:dyDescent="0.25">
      <c r="A18" t="s">
        <v>33</v>
      </c>
      <c r="B18" s="3">
        <v>45724</v>
      </c>
      <c r="C18" s="4" t="s">
        <v>9</v>
      </c>
      <c r="D18" t="s">
        <v>8</v>
      </c>
      <c r="E18" t="s">
        <v>10</v>
      </c>
      <c r="F18" t="s">
        <v>267</v>
      </c>
      <c r="G18" s="5">
        <v>77</v>
      </c>
      <c r="H18" s="19" t="s">
        <v>8</v>
      </c>
    </row>
    <row r="19" spans="1:8" x14ac:dyDescent="0.25">
      <c r="A19" t="s">
        <v>25</v>
      </c>
      <c r="B19" s="3">
        <v>45726</v>
      </c>
      <c r="C19" s="4" t="s">
        <v>9</v>
      </c>
      <c r="D19" t="s">
        <v>8</v>
      </c>
      <c r="E19" t="s">
        <v>10</v>
      </c>
      <c r="F19" t="s">
        <v>25</v>
      </c>
      <c r="G19" s="5">
        <v>400</v>
      </c>
      <c r="H19" s="19" t="s">
        <v>8</v>
      </c>
    </row>
    <row r="20" spans="1:8" x14ac:dyDescent="0.25">
      <c r="A20" t="s">
        <v>40</v>
      </c>
      <c r="B20" s="3">
        <v>45726</v>
      </c>
      <c r="C20" s="4" t="s">
        <v>9</v>
      </c>
      <c r="D20" t="s">
        <v>8</v>
      </c>
      <c r="E20" t="s">
        <v>10</v>
      </c>
      <c r="F20" t="s">
        <v>40</v>
      </c>
      <c r="G20" s="5">
        <v>7500</v>
      </c>
      <c r="H20" s="19" t="s">
        <v>8</v>
      </c>
    </row>
    <row r="21" spans="1:8" x14ac:dyDescent="0.25">
      <c r="A21" t="s">
        <v>264</v>
      </c>
      <c r="B21" s="3">
        <v>45726</v>
      </c>
      <c r="C21" s="4" t="s">
        <v>9</v>
      </c>
      <c r="D21" t="s">
        <v>8</v>
      </c>
      <c r="E21" t="s">
        <v>10</v>
      </c>
      <c r="F21" t="s">
        <v>265</v>
      </c>
      <c r="G21" s="5">
        <v>350</v>
      </c>
      <c r="H21" s="19" t="s">
        <v>8</v>
      </c>
    </row>
    <row r="22" spans="1:8" x14ac:dyDescent="0.25">
      <c r="A22" t="s">
        <v>270</v>
      </c>
      <c r="B22" s="3">
        <v>45726</v>
      </c>
      <c r="C22" s="4" t="s">
        <v>9</v>
      </c>
      <c r="D22" t="s">
        <v>8</v>
      </c>
      <c r="E22" t="s">
        <v>10</v>
      </c>
      <c r="F22" t="s">
        <v>270</v>
      </c>
      <c r="G22" s="5">
        <v>634</v>
      </c>
      <c r="H22" s="19" t="s">
        <v>8</v>
      </c>
    </row>
    <row r="23" spans="1:8" x14ac:dyDescent="0.25">
      <c r="A23" t="s">
        <v>266</v>
      </c>
      <c r="B23" s="3">
        <v>45727</v>
      </c>
      <c r="C23" s="4" t="s">
        <v>9</v>
      </c>
      <c r="D23" t="s">
        <v>8</v>
      </c>
      <c r="E23" t="s">
        <v>10</v>
      </c>
      <c r="F23" t="s">
        <v>266</v>
      </c>
      <c r="G23" s="5">
        <v>100</v>
      </c>
      <c r="H23" s="19" t="s">
        <v>8</v>
      </c>
    </row>
    <row r="24" spans="1:8" x14ac:dyDescent="0.25">
      <c r="A24" t="s">
        <v>25</v>
      </c>
      <c r="B24" s="3">
        <v>45727</v>
      </c>
      <c r="C24" s="4" t="s">
        <v>9</v>
      </c>
      <c r="D24" t="s">
        <v>8</v>
      </c>
      <c r="E24" t="s">
        <v>10</v>
      </c>
      <c r="F24" t="s">
        <v>25</v>
      </c>
      <c r="G24" s="5">
        <v>400</v>
      </c>
      <c r="H24" s="19" t="s">
        <v>8</v>
      </c>
    </row>
    <row r="25" spans="1:8" x14ac:dyDescent="0.25">
      <c r="A25" t="s">
        <v>235</v>
      </c>
      <c r="B25" s="3">
        <v>45728</v>
      </c>
      <c r="C25" s="4" t="s">
        <v>9</v>
      </c>
      <c r="D25" t="s">
        <v>8</v>
      </c>
      <c r="E25" t="s">
        <v>10</v>
      </c>
      <c r="F25" t="s">
        <v>235</v>
      </c>
      <c r="G25" s="5">
        <v>68</v>
      </c>
      <c r="H25" s="19" t="s">
        <v>8</v>
      </c>
    </row>
    <row r="26" spans="1:8" x14ac:dyDescent="0.25">
      <c r="A26" t="s">
        <v>271</v>
      </c>
      <c r="B26" s="3">
        <v>45728</v>
      </c>
      <c r="C26" s="4" t="s">
        <v>9</v>
      </c>
      <c r="D26" t="s">
        <v>8</v>
      </c>
      <c r="E26" t="s">
        <v>10</v>
      </c>
      <c r="F26" t="s">
        <v>271</v>
      </c>
      <c r="G26" s="5">
        <f>489.92*5</f>
        <v>2449.6</v>
      </c>
      <c r="H26" s="19" t="s">
        <v>8</v>
      </c>
    </row>
    <row r="27" spans="1:8" x14ac:dyDescent="0.25">
      <c r="A27" t="s">
        <v>154</v>
      </c>
      <c r="B27" s="3">
        <v>45728</v>
      </c>
      <c r="C27" s="4" t="s">
        <v>9</v>
      </c>
      <c r="D27" t="s">
        <v>8</v>
      </c>
      <c r="E27" t="s">
        <v>10</v>
      </c>
      <c r="F27" t="s">
        <v>268</v>
      </c>
      <c r="G27" s="5">
        <v>277</v>
      </c>
      <c r="H27" s="19" t="s">
        <v>8</v>
      </c>
    </row>
    <row r="28" spans="1:8" x14ac:dyDescent="0.25">
      <c r="A28" t="s">
        <v>269</v>
      </c>
      <c r="B28" s="3">
        <v>45728</v>
      </c>
      <c r="C28" s="4" t="s">
        <v>9</v>
      </c>
      <c r="D28" t="s">
        <v>8</v>
      </c>
      <c r="E28" t="s">
        <v>10</v>
      </c>
      <c r="F28" t="s">
        <v>269</v>
      </c>
      <c r="G28" s="5">
        <v>500</v>
      </c>
      <c r="H28" s="19" t="s">
        <v>8</v>
      </c>
    </row>
    <row r="29" spans="1:8" x14ac:dyDescent="0.25">
      <c r="A29" t="s">
        <v>263</v>
      </c>
      <c r="B29" s="3">
        <v>45728</v>
      </c>
      <c r="C29" s="4" t="s">
        <v>9</v>
      </c>
      <c r="D29" t="s">
        <v>8</v>
      </c>
      <c r="E29" t="s">
        <v>10</v>
      </c>
      <c r="F29" t="s">
        <v>263</v>
      </c>
      <c r="G29" s="5">
        <v>200</v>
      </c>
      <c r="H29" s="19" t="s">
        <v>8</v>
      </c>
    </row>
    <row r="30" spans="1:8" x14ac:dyDescent="0.25">
      <c r="A30" t="s">
        <v>25</v>
      </c>
      <c r="B30" s="3">
        <v>45729</v>
      </c>
      <c r="C30" s="4" t="s">
        <v>9</v>
      </c>
      <c r="D30" t="s">
        <v>8</v>
      </c>
      <c r="E30" t="s">
        <v>10</v>
      </c>
      <c r="F30" t="s">
        <v>25</v>
      </c>
      <c r="G30" s="5">
        <v>400</v>
      </c>
      <c r="H30" s="19" t="s">
        <v>8</v>
      </c>
    </row>
    <row r="31" spans="1:8" x14ac:dyDescent="0.25">
      <c r="A31" t="s">
        <v>154</v>
      </c>
      <c r="B31" s="3">
        <v>45729</v>
      </c>
      <c r="C31" s="4" t="s">
        <v>9</v>
      </c>
      <c r="D31" t="s">
        <v>8</v>
      </c>
      <c r="E31" t="s">
        <v>10</v>
      </c>
      <c r="F31" t="s">
        <v>278</v>
      </c>
      <c r="G31" s="5">
        <v>37</v>
      </c>
      <c r="H31" s="19" t="s">
        <v>8</v>
      </c>
    </row>
    <row r="32" spans="1:8" x14ac:dyDescent="0.25">
      <c r="A32" t="s">
        <v>25</v>
      </c>
      <c r="B32" s="3">
        <v>45730</v>
      </c>
      <c r="C32" s="4" t="s">
        <v>9</v>
      </c>
      <c r="D32" t="s">
        <v>8</v>
      </c>
      <c r="E32" t="s">
        <v>10</v>
      </c>
      <c r="F32" t="s">
        <v>25</v>
      </c>
      <c r="G32" s="5">
        <v>400</v>
      </c>
      <c r="H32" s="19" t="s">
        <v>8</v>
      </c>
    </row>
    <row r="33" spans="1:8" x14ac:dyDescent="0.25">
      <c r="A33" t="s">
        <v>26</v>
      </c>
      <c r="B33" s="3">
        <v>45730</v>
      </c>
      <c r="C33" s="4" t="s">
        <v>9</v>
      </c>
      <c r="D33" t="s">
        <v>8</v>
      </c>
      <c r="E33" t="s">
        <v>10</v>
      </c>
      <c r="F33" t="s">
        <v>26</v>
      </c>
      <c r="G33" s="5">
        <v>56535.14</v>
      </c>
      <c r="H33" s="19" t="s">
        <v>8</v>
      </c>
    </row>
    <row r="34" spans="1:8" x14ac:dyDescent="0.25">
      <c r="A34" t="s">
        <v>34</v>
      </c>
      <c r="B34" s="3">
        <v>45730</v>
      </c>
      <c r="C34" s="4" t="s">
        <v>9</v>
      </c>
      <c r="D34" t="s">
        <v>8</v>
      </c>
      <c r="E34" t="s">
        <v>10</v>
      </c>
      <c r="F34" t="s">
        <v>34</v>
      </c>
      <c r="G34" s="5">
        <f>62824.47+350</f>
        <v>63174.47</v>
      </c>
      <c r="H34" s="19" t="s">
        <v>8</v>
      </c>
    </row>
    <row r="35" spans="1:8" x14ac:dyDescent="0.25">
      <c r="A35" t="s">
        <v>28</v>
      </c>
      <c r="B35" s="3">
        <v>45730</v>
      </c>
      <c r="C35" s="4" t="s">
        <v>9</v>
      </c>
      <c r="D35" t="s">
        <v>8</v>
      </c>
      <c r="E35" t="s">
        <v>10</v>
      </c>
      <c r="F35" t="s">
        <v>28</v>
      </c>
      <c r="G35" s="5">
        <v>1800</v>
      </c>
      <c r="H35" s="19" t="s">
        <v>8</v>
      </c>
    </row>
    <row r="36" spans="1:8" x14ac:dyDescent="0.25">
      <c r="A36" t="s">
        <v>31</v>
      </c>
      <c r="B36" s="3">
        <v>45730</v>
      </c>
      <c r="C36" s="4" t="s">
        <v>9</v>
      </c>
      <c r="D36" t="s">
        <v>8</v>
      </c>
      <c r="E36" t="s">
        <v>10</v>
      </c>
      <c r="F36" t="s">
        <v>31</v>
      </c>
      <c r="G36" s="5">
        <v>5000</v>
      </c>
      <c r="H36" s="19" t="s">
        <v>8</v>
      </c>
    </row>
    <row r="37" spans="1:8" x14ac:dyDescent="0.25">
      <c r="A37" t="s">
        <v>30</v>
      </c>
      <c r="B37" s="3">
        <v>45730</v>
      </c>
      <c r="C37" s="4" t="s">
        <v>9</v>
      </c>
      <c r="D37" t="s">
        <v>8</v>
      </c>
      <c r="E37" t="s">
        <v>10</v>
      </c>
      <c r="F37" t="s">
        <v>30</v>
      </c>
      <c r="G37" s="5">
        <v>2800</v>
      </c>
      <c r="H37" s="19" t="s">
        <v>8</v>
      </c>
    </row>
    <row r="38" spans="1:8" x14ac:dyDescent="0.25">
      <c r="A38" t="s">
        <v>29</v>
      </c>
      <c r="B38" s="3">
        <v>45730</v>
      </c>
      <c r="C38" s="4" t="s">
        <v>9</v>
      </c>
      <c r="D38" t="s">
        <v>8</v>
      </c>
      <c r="E38" t="s">
        <v>10</v>
      </c>
      <c r="F38" t="s">
        <v>29</v>
      </c>
      <c r="G38" s="5">
        <v>2000</v>
      </c>
      <c r="H38" s="19" t="s">
        <v>8</v>
      </c>
    </row>
    <row r="39" spans="1:8" x14ac:dyDescent="0.25">
      <c r="A39" t="s">
        <v>36</v>
      </c>
      <c r="B39" s="3">
        <v>45730</v>
      </c>
      <c r="C39" s="4" t="s">
        <v>9</v>
      </c>
      <c r="D39" t="s">
        <v>8</v>
      </c>
      <c r="E39" t="s">
        <v>10</v>
      </c>
      <c r="F39" t="s">
        <v>36</v>
      </c>
      <c r="G39" s="5">
        <v>2000</v>
      </c>
      <c r="H39" s="19" t="s">
        <v>8</v>
      </c>
    </row>
    <row r="40" spans="1:8" x14ac:dyDescent="0.25">
      <c r="A40" t="s">
        <v>273</v>
      </c>
      <c r="B40" s="3">
        <v>45730</v>
      </c>
      <c r="C40" s="4" t="s">
        <v>9</v>
      </c>
      <c r="D40" t="s">
        <v>8</v>
      </c>
      <c r="E40" t="s">
        <v>10</v>
      </c>
      <c r="F40" t="s">
        <v>273</v>
      </c>
      <c r="G40" s="5">
        <v>2000</v>
      </c>
      <c r="H40" s="19" t="s">
        <v>8</v>
      </c>
    </row>
    <row r="41" spans="1:8" x14ac:dyDescent="0.25">
      <c r="A41" t="s">
        <v>220</v>
      </c>
      <c r="B41" s="3">
        <v>45730</v>
      </c>
      <c r="C41" s="4" t="s">
        <v>9</v>
      </c>
      <c r="D41" t="s">
        <v>8</v>
      </c>
      <c r="E41" t="s">
        <v>10</v>
      </c>
      <c r="F41" t="s">
        <v>220</v>
      </c>
      <c r="G41" s="5">
        <v>2000</v>
      </c>
      <c r="H41" s="19" t="s">
        <v>8</v>
      </c>
    </row>
    <row r="42" spans="1:8" x14ac:dyDescent="0.25">
      <c r="A42" t="s">
        <v>274</v>
      </c>
      <c r="B42" s="3">
        <v>45730</v>
      </c>
      <c r="C42" s="4" t="s">
        <v>9</v>
      </c>
      <c r="D42" t="s">
        <v>8</v>
      </c>
      <c r="E42" t="s">
        <v>10</v>
      </c>
      <c r="F42" t="s">
        <v>274</v>
      </c>
      <c r="G42" s="5">
        <v>1319</v>
      </c>
      <c r="H42" s="19" t="s">
        <v>8</v>
      </c>
    </row>
    <row r="43" spans="1:8" x14ac:dyDescent="0.25">
      <c r="A43" t="s">
        <v>276</v>
      </c>
      <c r="B43" s="3">
        <v>45730</v>
      </c>
      <c r="C43" s="4" t="s">
        <v>9</v>
      </c>
      <c r="D43" t="s">
        <v>8</v>
      </c>
      <c r="E43" t="s">
        <v>10</v>
      </c>
      <c r="F43" t="s">
        <v>276</v>
      </c>
      <c r="G43" s="5">
        <v>899.59</v>
      </c>
      <c r="H43" s="19" t="s">
        <v>8</v>
      </c>
    </row>
    <row r="44" spans="1:8" x14ac:dyDescent="0.25">
      <c r="A44" t="s">
        <v>277</v>
      </c>
      <c r="B44" s="3">
        <v>45730</v>
      </c>
      <c r="C44" s="4" t="s">
        <v>9</v>
      </c>
      <c r="D44" t="s">
        <v>8</v>
      </c>
      <c r="E44" t="s">
        <v>10</v>
      </c>
      <c r="F44" t="s">
        <v>277</v>
      </c>
      <c r="G44" s="5">
        <v>1724.96</v>
      </c>
      <c r="H44" s="19" t="s">
        <v>8</v>
      </c>
    </row>
    <row r="45" spans="1:8" x14ac:dyDescent="0.25">
      <c r="A45" t="s">
        <v>279</v>
      </c>
      <c r="B45" s="3">
        <v>45730</v>
      </c>
      <c r="C45" s="4" t="s">
        <v>9</v>
      </c>
      <c r="D45" t="s">
        <v>8</v>
      </c>
      <c r="E45" t="s">
        <v>10</v>
      </c>
      <c r="F45" t="s">
        <v>279</v>
      </c>
      <c r="G45" s="5">
        <v>850</v>
      </c>
      <c r="H45" s="19" t="s">
        <v>8</v>
      </c>
    </row>
    <row r="46" spans="1:8" x14ac:dyDescent="0.25">
      <c r="A46" t="s">
        <v>275</v>
      </c>
      <c r="B46" s="3">
        <v>45731</v>
      </c>
      <c r="C46" s="4" t="s">
        <v>9</v>
      </c>
      <c r="D46" t="s">
        <v>8</v>
      </c>
      <c r="E46" t="s">
        <v>10</v>
      </c>
      <c r="F46" t="s">
        <v>275</v>
      </c>
      <c r="G46" s="5">
        <v>3041.5</v>
      </c>
      <c r="H46" s="19" t="s">
        <v>8</v>
      </c>
    </row>
    <row r="47" spans="1:8" x14ac:dyDescent="0.25">
      <c r="A47" t="s">
        <v>115</v>
      </c>
      <c r="B47" s="3">
        <v>45731</v>
      </c>
      <c r="C47" s="4" t="s">
        <v>9</v>
      </c>
      <c r="D47" t="s">
        <v>8</v>
      </c>
      <c r="E47" t="s">
        <v>10</v>
      </c>
      <c r="F47" t="s">
        <v>115</v>
      </c>
      <c r="G47" s="5">
        <v>800</v>
      </c>
      <c r="H47" s="19" t="s">
        <v>8</v>
      </c>
    </row>
    <row r="48" spans="1:8" x14ac:dyDescent="0.25">
      <c r="A48" t="s">
        <v>281</v>
      </c>
      <c r="B48" s="3">
        <v>45731</v>
      </c>
      <c r="C48" s="4" t="s">
        <v>9</v>
      </c>
      <c r="D48" t="s">
        <v>8</v>
      </c>
      <c r="E48" t="s">
        <v>10</v>
      </c>
      <c r="F48" t="s">
        <v>282</v>
      </c>
      <c r="G48" s="5">
        <v>30</v>
      </c>
      <c r="H48" s="19" t="s">
        <v>8</v>
      </c>
    </row>
    <row r="49" spans="1:8" x14ac:dyDescent="0.25">
      <c r="A49" t="s">
        <v>280</v>
      </c>
      <c r="B49" s="3">
        <v>45731</v>
      </c>
      <c r="C49" s="4" t="s">
        <v>9</v>
      </c>
      <c r="D49" t="s">
        <v>8</v>
      </c>
      <c r="E49" t="s">
        <v>10</v>
      </c>
      <c r="F49" t="s">
        <v>280</v>
      </c>
      <c r="G49" s="5">
        <v>279</v>
      </c>
      <c r="H49" s="19" t="s">
        <v>8</v>
      </c>
    </row>
    <row r="50" spans="1:8" x14ac:dyDescent="0.25">
      <c r="A50" t="s">
        <v>25</v>
      </c>
      <c r="B50" s="3">
        <v>45734</v>
      </c>
      <c r="C50" s="4" t="s">
        <v>9</v>
      </c>
      <c r="D50" t="s">
        <v>8</v>
      </c>
      <c r="E50" t="s">
        <v>10</v>
      </c>
      <c r="F50" t="s">
        <v>25</v>
      </c>
      <c r="G50" s="5">
        <v>400</v>
      </c>
      <c r="H50" s="19" t="s">
        <v>8</v>
      </c>
    </row>
    <row r="51" spans="1:8" x14ac:dyDescent="0.25">
      <c r="A51" t="s">
        <v>283</v>
      </c>
      <c r="B51" s="3">
        <v>45734</v>
      </c>
      <c r="C51" s="4" t="s">
        <v>9</v>
      </c>
      <c r="D51" t="s">
        <v>8</v>
      </c>
      <c r="E51" t="s">
        <v>10</v>
      </c>
      <c r="F51" t="s">
        <v>283</v>
      </c>
      <c r="G51" s="5">
        <v>6589</v>
      </c>
      <c r="H51" s="19" t="s">
        <v>8</v>
      </c>
    </row>
    <row r="52" spans="1:8" x14ac:dyDescent="0.25">
      <c r="A52" t="s">
        <v>25</v>
      </c>
      <c r="B52" s="3">
        <v>45736</v>
      </c>
      <c r="C52" s="4" t="s">
        <v>9</v>
      </c>
      <c r="D52" t="s">
        <v>8</v>
      </c>
      <c r="E52" t="s">
        <v>10</v>
      </c>
      <c r="F52" t="s">
        <v>25</v>
      </c>
      <c r="G52" s="5">
        <v>400</v>
      </c>
      <c r="H52" s="19" t="s">
        <v>8</v>
      </c>
    </row>
    <row r="53" spans="1:8" x14ac:dyDescent="0.25">
      <c r="A53" t="s">
        <v>235</v>
      </c>
      <c r="B53" s="3">
        <v>45736</v>
      </c>
      <c r="C53" s="4" t="s">
        <v>9</v>
      </c>
      <c r="D53" t="s">
        <v>8</v>
      </c>
      <c r="E53" t="s">
        <v>10</v>
      </c>
      <c r="F53" t="s">
        <v>284</v>
      </c>
      <c r="G53" s="5">
        <v>126</v>
      </c>
      <c r="H53" s="19" t="s">
        <v>8</v>
      </c>
    </row>
    <row r="54" spans="1:8" x14ac:dyDescent="0.25">
      <c r="A54" t="s">
        <v>25</v>
      </c>
      <c r="B54" s="3">
        <v>45737</v>
      </c>
      <c r="C54" s="4" t="s">
        <v>9</v>
      </c>
      <c r="D54" t="s">
        <v>8</v>
      </c>
      <c r="E54" t="s">
        <v>10</v>
      </c>
      <c r="F54" t="s">
        <v>25</v>
      </c>
      <c r="G54" s="5">
        <v>400</v>
      </c>
      <c r="H54" s="19" t="s">
        <v>8</v>
      </c>
    </row>
    <row r="55" spans="1:8" x14ac:dyDescent="0.25">
      <c r="A55" t="s">
        <v>286</v>
      </c>
      <c r="B55" s="3">
        <v>45737</v>
      </c>
      <c r="C55" s="4" t="s">
        <v>9</v>
      </c>
      <c r="D55" t="s">
        <v>8</v>
      </c>
      <c r="E55" t="s">
        <v>10</v>
      </c>
      <c r="F55" t="s">
        <v>286</v>
      </c>
      <c r="G55" s="5">
        <v>800</v>
      </c>
      <c r="H55" s="19" t="s">
        <v>8</v>
      </c>
    </row>
    <row r="56" spans="1:8" x14ac:dyDescent="0.25">
      <c r="A56" t="s">
        <v>26</v>
      </c>
      <c r="B56" s="3">
        <v>45737</v>
      </c>
      <c r="C56" s="4" t="s">
        <v>9</v>
      </c>
      <c r="D56" t="s">
        <v>8</v>
      </c>
      <c r="E56" t="s">
        <v>10</v>
      </c>
      <c r="F56" t="s">
        <v>26</v>
      </c>
      <c r="G56" s="5">
        <f>59489.83+2000</f>
        <v>61489.83</v>
      </c>
      <c r="H56" s="19" t="s">
        <v>8</v>
      </c>
    </row>
    <row r="57" spans="1:8" x14ac:dyDescent="0.25">
      <c r="A57" t="s">
        <v>220</v>
      </c>
      <c r="B57" s="3">
        <v>45737</v>
      </c>
      <c r="C57" s="4" t="s">
        <v>9</v>
      </c>
      <c r="D57" t="s">
        <v>8</v>
      </c>
      <c r="E57" t="s">
        <v>10</v>
      </c>
      <c r="F57" t="s">
        <v>220</v>
      </c>
      <c r="G57" s="5">
        <v>2000</v>
      </c>
      <c r="H57" s="19" t="s">
        <v>8</v>
      </c>
    </row>
    <row r="58" spans="1:8" x14ac:dyDescent="0.25">
      <c r="A58" t="s">
        <v>288</v>
      </c>
      <c r="B58" s="3">
        <v>45737</v>
      </c>
      <c r="C58" s="4" t="s">
        <v>9</v>
      </c>
      <c r="D58" t="s">
        <v>8</v>
      </c>
      <c r="E58" t="s">
        <v>10</v>
      </c>
      <c r="F58" t="s">
        <v>288</v>
      </c>
      <c r="G58" s="5">
        <v>2450</v>
      </c>
      <c r="H58" s="19" t="s">
        <v>8</v>
      </c>
    </row>
    <row r="59" spans="1:8" x14ac:dyDescent="0.25">
      <c r="A59" t="s">
        <v>289</v>
      </c>
      <c r="B59" s="3">
        <v>45737</v>
      </c>
      <c r="C59" s="4" t="s">
        <v>9</v>
      </c>
      <c r="D59" t="s">
        <v>8</v>
      </c>
      <c r="E59" t="s">
        <v>10</v>
      </c>
      <c r="F59" t="s">
        <v>289</v>
      </c>
      <c r="G59" s="5">
        <v>889</v>
      </c>
      <c r="H59" s="19" t="s">
        <v>8</v>
      </c>
    </row>
    <row r="60" spans="1:8" x14ac:dyDescent="0.25">
      <c r="A60" t="s">
        <v>39</v>
      </c>
      <c r="B60" s="3">
        <v>45737</v>
      </c>
      <c r="C60" s="4" t="s">
        <v>9</v>
      </c>
      <c r="D60" t="s">
        <v>8</v>
      </c>
      <c r="E60" t="s">
        <v>10</v>
      </c>
      <c r="F60" t="s">
        <v>39</v>
      </c>
      <c r="G60" s="5">
        <v>350</v>
      </c>
      <c r="H60" s="19" t="s">
        <v>8</v>
      </c>
    </row>
    <row r="61" spans="1:8" x14ac:dyDescent="0.25">
      <c r="A61" t="s">
        <v>25</v>
      </c>
      <c r="B61" s="3">
        <v>45740</v>
      </c>
      <c r="C61" s="4" t="s">
        <v>9</v>
      </c>
      <c r="D61" t="s">
        <v>8</v>
      </c>
      <c r="E61" t="s">
        <v>10</v>
      </c>
      <c r="F61" t="s">
        <v>25</v>
      </c>
      <c r="G61" s="5">
        <v>400</v>
      </c>
      <c r="H61" s="19" t="s">
        <v>8</v>
      </c>
    </row>
    <row r="62" spans="1:8" x14ac:dyDescent="0.25">
      <c r="A62" t="s">
        <v>56</v>
      </c>
      <c r="B62" s="3">
        <v>45740</v>
      </c>
      <c r="C62" s="4" t="s">
        <v>9</v>
      </c>
      <c r="D62" t="s">
        <v>8</v>
      </c>
      <c r="E62" t="s">
        <v>10</v>
      </c>
      <c r="F62" t="s">
        <v>56</v>
      </c>
      <c r="G62" s="5">
        <v>300</v>
      </c>
      <c r="H62" s="19" t="s">
        <v>8</v>
      </c>
    </row>
    <row r="63" spans="1:8" x14ac:dyDescent="0.25">
      <c r="A63" t="s">
        <v>25</v>
      </c>
      <c r="B63" s="3">
        <v>45741</v>
      </c>
      <c r="C63" s="4" t="s">
        <v>9</v>
      </c>
      <c r="D63" t="s">
        <v>8</v>
      </c>
      <c r="E63" t="s">
        <v>10</v>
      </c>
      <c r="F63" t="s">
        <v>25</v>
      </c>
      <c r="G63" s="5">
        <v>400</v>
      </c>
      <c r="H63" s="19" t="s">
        <v>8</v>
      </c>
    </row>
    <row r="64" spans="1:8" x14ac:dyDescent="0.25">
      <c r="A64" t="s">
        <v>290</v>
      </c>
      <c r="B64" s="3">
        <v>45741</v>
      </c>
      <c r="C64" s="4" t="s">
        <v>9</v>
      </c>
      <c r="D64" t="s">
        <v>8</v>
      </c>
      <c r="E64" t="s">
        <v>10</v>
      </c>
      <c r="F64" t="s">
        <v>290</v>
      </c>
      <c r="G64" s="5">
        <v>160</v>
      </c>
      <c r="H64" s="19" t="s">
        <v>8</v>
      </c>
    </row>
    <row r="65" spans="1:8" x14ac:dyDescent="0.25">
      <c r="A65" t="s">
        <v>25</v>
      </c>
      <c r="B65" s="3">
        <v>45743</v>
      </c>
      <c r="C65" s="4" t="s">
        <v>9</v>
      </c>
      <c r="D65" t="s">
        <v>8</v>
      </c>
      <c r="E65" t="s">
        <v>10</v>
      </c>
      <c r="F65" t="s">
        <v>25</v>
      </c>
      <c r="G65" s="5">
        <v>400</v>
      </c>
      <c r="H65" s="19" t="s">
        <v>8</v>
      </c>
    </row>
    <row r="66" spans="1:8" x14ac:dyDescent="0.25">
      <c r="A66" t="s">
        <v>25</v>
      </c>
      <c r="B66" s="3">
        <v>45744</v>
      </c>
      <c r="C66" s="4" t="s">
        <v>9</v>
      </c>
      <c r="D66" t="s">
        <v>8</v>
      </c>
      <c r="E66" t="s">
        <v>10</v>
      </c>
      <c r="F66" t="s">
        <v>25</v>
      </c>
      <c r="G66" s="5">
        <v>400</v>
      </c>
      <c r="H66" s="19" t="s">
        <v>8</v>
      </c>
    </row>
    <row r="67" spans="1:8" x14ac:dyDescent="0.25">
      <c r="A67" t="s">
        <v>284</v>
      </c>
      <c r="B67" s="3">
        <v>45744</v>
      </c>
      <c r="C67" s="4" t="s">
        <v>9</v>
      </c>
      <c r="D67" t="s">
        <v>8</v>
      </c>
      <c r="E67" t="s">
        <v>10</v>
      </c>
      <c r="F67" t="s">
        <v>284</v>
      </c>
      <c r="G67" s="5">
        <f>18*6</f>
        <v>108</v>
      </c>
      <c r="H67" s="19" t="s">
        <v>8</v>
      </c>
    </row>
    <row r="68" spans="1:8" x14ac:dyDescent="0.25">
      <c r="A68" t="s">
        <v>26</v>
      </c>
      <c r="B68" s="3">
        <v>45744</v>
      </c>
      <c r="C68" s="4" t="s">
        <v>9</v>
      </c>
      <c r="D68" t="s">
        <v>8</v>
      </c>
      <c r="E68" t="s">
        <v>10</v>
      </c>
      <c r="F68" t="s">
        <v>26</v>
      </c>
      <c r="G68" s="5">
        <v>53008.175714285724</v>
      </c>
      <c r="H68" s="19" t="s">
        <v>8</v>
      </c>
    </row>
    <row r="69" spans="1:8" x14ac:dyDescent="0.25">
      <c r="A69" t="s">
        <v>292</v>
      </c>
      <c r="B69" s="3">
        <v>45744</v>
      </c>
      <c r="C69" s="4" t="s">
        <v>9</v>
      </c>
      <c r="D69" t="s">
        <v>8</v>
      </c>
      <c r="E69" t="s">
        <v>10</v>
      </c>
      <c r="F69" t="s">
        <v>292</v>
      </c>
      <c r="G69" s="5">
        <v>47390</v>
      </c>
      <c r="H69" s="19" t="s">
        <v>8</v>
      </c>
    </row>
    <row r="70" spans="1:8" x14ac:dyDescent="0.25">
      <c r="A70" t="s">
        <v>293</v>
      </c>
      <c r="B70" s="3">
        <v>45744</v>
      </c>
      <c r="C70" s="4" t="s">
        <v>9</v>
      </c>
      <c r="D70" t="s">
        <v>8</v>
      </c>
      <c r="E70" t="s">
        <v>10</v>
      </c>
      <c r="F70" t="s">
        <v>293</v>
      </c>
      <c r="G70" s="5">
        <v>31422.26</v>
      </c>
      <c r="H70" s="19" t="s">
        <v>8</v>
      </c>
    </row>
    <row r="71" spans="1:8" x14ac:dyDescent="0.25">
      <c r="A71" t="s">
        <v>294</v>
      </c>
      <c r="B71" s="3">
        <v>45745</v>
      </c>
      <c r="C71" s="4" t="s">
        <v>9</v>
      </c>
      <c r="D71" t="s">
        <v>8</v>
      </c>
      <c r="E71" t="s">
        <v>10</v>
      </c>
      <c r="F71" t="s">
        <v>294</v>
      </c>
      <c r="G71" s="5">
        <v>10000</v>
      </c>
      <c r="H71" s="19" t="s">
        <v>8</v>
      </c>
    </row>
    <row r="72" spans="1:8" x14ac:dyDescent="0.25">
      <c r="A72" t="s">
        <v>242</v>
      </c>
      <c r="B72" s="3">
        <v>45745</v>
      </c>
      <c r="C72" s="4" t="s">
        <v>9</v>
      </c>
      <c r="D72" t="s">
        <v>8</v>
      </c>
      <c r="E72" t="s">
        <v>10</v>
      </c>
      <c r="F72" t="s">
        <v>242</v>
      </c>
      <c r="G72" s="5">
        <v>889.59</v>
      </c>
      <c r="H72" s="19" t="s">
        <v>8</v>
      </c>
    </row>
    <row r="73" spans="1:8" x14ac:dyDescent="0.25">
      <c r="A73" t="s">
        <v>252</v>
      </c>
      <c r="B73" s="3">
        <v>45745</v>
      </c>
      <c r="C73" s="4" t="s">
        <v>9</v>
      </c>
      <c r="D73" t="s">
        <v>8</v>
      </c>
      <c r="E73" t="s">
        <v>10</v>
      </c>
      <c r="F73" t="s">
        <v>252</v>
      </c>
      <c r="G73" s="5">
        <f>1596+1200</f>
        <v>2796</v>
      </c>
      <c r="H73" s="19" t="s">
        <v>8</v>
      </c>
    </row>
    <row r="74" spans="1:8" x14ac:dyDescent="0.25">
      <c r="A74" t="s">
        <v>56</v>
      </c>
      <c r="B74" s="3">
        <v>45745</v>
      </c>
      <c r="C74" s="4" t="s">
        <v>9</v>
      </c>
      <c r="D74" t="s">
        <v>8</v>
      </c>
      <c r="E74" t="s">
        <v>10</v>
      </c>
      <c r="F74" t="s">
        <v>56</v>
      </c>
      <c r="G74" s="5">
        <v>650</v>
      </c>
      <c r="H74" s="19" t="s">
        <v>8</v>
      </c>
    </row>
    <row r="75" spans="1:8" x14ac:dyDescent="0.25">
      <c r="A75" t="s">
        <v>25</v>
      </c>
      <c r="B75" s="3">
        <v>45747</v>
      </c>
      <c r="C75" s="4" t="s">
        <v>9</v>
      </c>
      <c r="D75" t="s">
        <v>8</v>
      </c>
      <c r="E75" t="s">
        <v>10</v>
      </c>
      <c r="F75" t="s">
        <v>25</v>
      </c>
      <c r="G75" s="5">
        <v>400</v>
      </c>
      <c r="H75" s="19" t="s">
        <v>8</v>
      </c>
    </row>
    <row r="76" spans="1:8" x14ac:dyDescent="0.25">
      <c r="A76" t="s">
        <v>34</v>
      </c>
      <c r="B76" s="3">
        <v>45747</v>
      </c>
      <c r="C76" s="4" t="s">
        <v>9</v>
      </c>
      <c r="D76" t="s">
        <v>8</v>
      </c>
      <c r="E76" t="s">
        <v>10</v>
      </c>
      <c r="F76" t="s">
        <v>34</v>
      </c>
      <c r="G76" s="5">
        <f>73611.44+1170</f>
        <v>74781.440000000002</v>
      </c>
      <c r="H76" s="19" t="s">
        <v>8</v>
      </c>
    </row>
    <row r="77" spans="1:8" x14ac:dyDescent="0.25">
      <c r="A77" t="s">
        <v>297</v>
      </c>
      <c r="B77" s="3">
        <v>45747</v>
      </c>
      <c r="C77" s="4" t="s">
        <v>9</v>
      </c>
      <c r="D77" t="s">
        <v>8</v>
      </c>
      <c r="E77" t="s">
        <v>10</v>
      </c>
      <c r="F77" t="s">
        <v>297</v>
      </c>
      <c r="G77" s="5">
        <v>47342</v>
      </c>
      <c r="H77" s="19" t="s">
        <v>8</v>
      </c>
    </row>
    <row r="78" spans="1:8" x14ac:dyDescent="0.25">
      <c r="A78" t="s">
        <v>293</v>
      </c>
      <c r="B78" s="3">
        <v>45747</v>
      </c>
      <c r="C78" s="4" t="s">
        <v>9</v>
      </c>
      <c r="D78" t="s">
        <v>8</v>
      </c>
      <c r="E78" t="s">
        <v>10</v>
      </c>
      <c r="F78" t="s">
        <v>293</v>
      </c>
      <c r="G78" s="5">
        <v>499.2</v>
      </c>
      <c r="H78" s="19" t="s">
        <v>8</v>
      </c>
    </row>
    <row r="79" spans="1:8" x14ac:dyDescent="0.25">
      <c r="A79" t="s">
        <v>32</v>
      </c>
      <c r="B79" s="3">
        <v>45747</v>
      </c>
      <c r="C79" s="4" t="s">
        <v>9</v>
      </c>
      <c r="D79" t="s">
        <v>8</v>
      </c>
      <c r="E79" t="s">
        <v>10</v>
      </c>
      <c r="F79" t="s">
        <v>32</v>
      </c>
      <c r="G79" s="5">
        <v>399</v>
      </c>
      <c r="H79" s="19" t="s">
        <v>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0034-1948-4CE2-A017-58693610AD1D}">
  <sheetPr codeName="Hoja11"/>
  <dimension ref="B3:M38"/>
  <sheetViews>
    <sheetView showGridLines="0" workbookViewId="0">
      <selection activeCell="B7" sqref="B7:D7"/>
    </sheetView>
  </sheetViews>
  <sheetFormatPr baseColWidth="10" defaultRowHeight="15" x14ac:dyDescent="0.25"/>
  <cols>
    <col min="2" max="2" width="57.7109375" bestFit="1" customWidth="1"/>
    <col min="3" max="3" width="23.7109375" bestFit="1" customWidth="1"/>
    <col min="4" max="4" width="17.42578125" bestFit="1" customWidth="1"/>
    <col min="6" max="6" width="17.5703125" bestFit="1" customWidth="1"/>
    <col min="7" max="7" width="25.42578125" bestFit="1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617750.28159795073</v>
      </c>
    </row>
    <row r="4" spans="2:13" ht="23.25" x14ac:dyDescent="0.35">
      <c r="F4" s="184" t="s">
        <v>12</v>
      </c>
      <c r="G4" s="184"/>
      <c r="H4" s="41">
        <f>+H3-GETPIVOTDATA("GASTO",$F$7)</f>
        <v>56348.345883665024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258</v>
      </c>
      <c r="C7" s="187"/>
      <c r="D7" s="188"/>
      <c r="F7" s="29" t="s">
        <v>14</v>
      </c>
      <c r="G7" t="s">
        <v>259</v>
      </c>
      <c r="H7" s="7"/>
      <c r="J7" s="7"/>
      <c r="K7" s="5"/>
      <c r="L7" s="7"/>
    </row>
    <row r="8" spans="2:13" ht="19.5" thickBot="1" x14ac:dyDescent="0.3">
      <c r="B8" s="8" t="s">
        <v>16</v>
      </c>
      <c r="C8" s="9" t="s">
        <v>17</v>
      </c>
      <c r="D8" s="10" t="s">
        <v>18</v>
      </c>
      <c r="F8" s="11" t="s">
        <v>8</v>
      </c>
      <c r="G8" s="19">
        <v>561401.9357142857</v>
      </c>
      <c r="H8" s="7"/>
    </row>
    <row r="9" spans="2:13" x14ac:dyDescent="0.25">
      <c r="B9" s="12" t="s">
        <v>19</v>
      </c>
      <c r="C9" s="13" t="s">
        <v>20</v>
      </c>
      <c r="D9" s="14">
        <v>7495.2815979506995</v>
      </c>
      <c r="F9" s="11" t="s">
        <v>21</v>
      </c>
      <c r="G9" s="19">
        <v>561401.9357142857</v>
      </c>
      <c r="H9" s="7"/>
    </row>
    <row r="10" spans="2:13" x14ac:dyDescent="0.25">
      <c r="B10" s="17" t="s">
        <v>261</v>
      </c>
      <c r="C10" s="42">
        <v>45723</v>
      </c>
      <c r="D10" s="16">
        <f>44026+12400+4416</f>
        <v>60842</v>
      </c>
      <c r="E10" s="7"/>
      <c r="H10" s="7"/>
    </row>
    <row r="11" spans="2:13" x14ac:dyDescent="0.25">
      <c r="B11" s="17" t="s">
        <v>272</v>
      </c>
      <c r="C11" s="42">
        <v>45730</v>
      </c>
      <c r="D11" s="18">
        <f>119344+36004</f>
        <v>155348</v>
      </c>
      <c r="E11" s="7"/>
      <c r="H11" s="7"/>
    </row>
    <row r="12" spans="2:13" x14ac:dyDescent="0.25">
      <c r="B12" s="17" t="s">
        <v>285</v>
      </c>
      <c r="C12" s="42">
        <v>45735</v>
      </c>
      <c r="D12" s="18">
        <v>32000</v>
      </c>
      <c r="E12" s="7"/>
      <c r="H12" s="7"/>
    </row>
    <row r="13" spans="2:13" x14ac:dyDescent="0.25">
      <c r="B13" s="17" t="s">
        <v>287</v>
      </c>
      <c r="C13" s="42">
        <v>45737</v>
      </c>
      <c r="D13" s="18">
        <v>37655</v>
      </c>
      <c r="E13" s="7"/>
      <c r="H13" s="7"/>
    </row>
    <row r="14" spans="2:13" x14ac:dyDescent="0.25">
      <c r="B14" s="17" t="s">
        <v>291</v>
      </c>
      <c r="C14" s="42">
        <v>45744</v>
      </c>
      <c r="D14" s="18">
        <v>152550</v>
      </c>
      <c r="E14" s="7"/>
      <c r="H14" s="7"/>
    </row>
    <row r="15" spans="2:13" x14ac:dyDescent="0.25">
      <c r="B15" s="17" t="s">
        <v>295</v>
      </c>
      <c r="C15" s="42">
        <v>45747</v>
      </c>
      <c r="D15" s="16">
        <v>121309</v>
      </c>
      <c r="E15" s="7"/>
      <c r="G15" s="5"/>
      <c r="H15" s="5"/>
      <c r="I15" s="19"/>
    </row>
    <row r="16" spans="2:13" x14ac:dyDescent="0.25">
      <c r="B16" s="17" t="s">
        <v>296</v>
      </c>
      <c r="C16" s="42">
        <v>45747</v>
      </c>
      <c r="D16" s="16">
        <v>50551</v>
      </c>
      <c r="E16" s="7"/>
      <c r="G16" s="5"/>
      <c r="H16" s="5"/>
    </row>
    <row r="17" spans="2:10" x14ac:dyDescent="0.25">
      <c r="B17" s="17"/>
      <c r="C17" s="42"/>
      <c r="D17" s="16"/>
      <c r="E17" s="7"/>
      <c r="G17" s="5"/>
      <c r="H17" s="5"/>
    </row>
    <row r="18" spans="2:10" x14ac:dyDescent="0.25">
      <c r="B18" s="17"/>
      <c r="C18" s="42"/>
      <c r="D18" s="16"/>
      <c r="G18" s="5"/>
      <c r="H18" s="5"/>
    </row>
    <row r="19" spans="2:10" x14ac:dyDescent="0.25">
      <c r="B19" s="17"/>
      <c r="C19" s="42"/>
      <c r="D19" s="18"/>
      <c r="G19" s="5"/>
      <c r="H19" s="5"/>
      <c r="J19" s="5"/>
    </row>
    <row r="20" spans="2:10" x14ac:dyDescent="0.25">
      <c r="B20" s="17"/>
      <c r="C20" s="42"/>
      <c r="D20" s="18"/>
      <c r="G20" s="5"/>
      <c r="H20" s="5"/>
      <c r="J20" s="5"/>
    </row>
    <row r="21" spans="2:10" x14ac:dyDescent="0.25">
      <c r="B21" s="17"/>
      <c r="C21" s="15"/>
      <c r="D21" s="21"/>
      <c r="E21" s="7"/>
      <c r="G21" s="5"/>
      <c r="H21" s="5"/>
      <c r="J21" s="5"/>
    </row>
    <row r="22" spans="2:10" x14ac:dyDescent="0.25">
      <c r="B22" s="17"/>
      <c r="C22" s="15"/>
      <c r="D22" s="21"/>
      <c r="G22" s="5"/>
      <c r="H22" s="5"/>
      <c r="J22" s="5"/>
    </row>
    <row r="23" spans="2:10" x14ac:dyDescent="0.25">
      <c r="B23" s="17"/>
      <c r="C23" s="15"/>
      <c r="D23" s="21"/>
      <c r="G23" s="5"/>
      <c r="H23" s="5"/>
      <c r="J23" s="5"/>
    </row>
    <row r="24" spans="2:10" x14ac:dyDescent="0.25">
      <c r="B24" s="34"/>
      <c r="C24" s="15"/>
      <c r="D24" s="21"/>
      <c r="G24" s="5"/>
      <c r="H24" s="5"/>
      <c r="I24" s="5"/>
      <c r="J24" s="5"/>
    </row>
    <row r="25" spans="2:10" x14ac:dyDescent="0.25">
      <c r="B25" s="20"/>
      <c r="C25" s="22"/>
      <c r="D25" s="21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89" t="s">
        <v>22</v>
      </c>
      <c r="C27" s="190"/>
      <c r="D27" s="26">
        <f>SUM(D9:D26)</f>
        <v>617750.28159795073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8102-009A-4654-B0B3-D6B94C115069}">
  <sheetPr codeName="Hoja12"/>
  <dimension ref="A1:L112"/>
  <sheetViews>
    <sheetView showGridLines="0" topLeftCell="A53" workbookViewId="0">
      <selection activeCell="A86" sqref="A86"/>
    </sheetView>
  </sheetViews>
  <sheetFormatPr baseColWidth="10" defaultRowHeight="15" x14ac:dyDescent="0.25"/>
  <cols>
    <col min="1" max="1" width="61" bestFit="1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66.7109375" customWidth="1"/>
    <col min="7" max="8" width="12.5703125" bestFit="1" customWidth="1"/>
    <col min="9" max="9" width="13.28515625" bestFit="1" customWidth="1"/>
  </cols>
  <sheetData>
    <row r="1" spans="1:9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37">
        <v>7495.2815979506995</v>
      </c>
      <c r="I1" s="38" t="s">
        <v>24</v>
      </c>
    </row>
    <row r="2" spans="1:9" x14ac:dyDescent="0.25">
      <c r="A2" t="s">
        <v>25</v>
      </c>
      <c r="B2" s="3">
        <v>45719</v>
      </c>
      <c r="C2" s="4" t="s">
        <v>9</v>
      </c>
      <c r="D2" t="s">
        <v>8</v>
      </c>
      <c r="E2" t="s">
        <v>10</v>
      </c>
      <c r="F2" t="s">
        <v>25</v>
      </c>
      <c r="G2" s="5">
        <v>400</v>
      </c>
      <c r="H2" s="19">
        <f>+H1-G2</f>
        <v>7095.2815979506995</v>
      </c>
      <c r="I2" t="s">
        <v>24</v>
      </c>
    </row>
    <row r="3" spans="1:9" x14ac:dyDescent="0.25">
      <c r="A3" t="s">
        <v>189</v>
      </c>
      <c r="B3" s="3">
        <v>45719</v>
      </c>
      <c r="C3" s="4" t="s">
        <v>9</v>
      </c>
      <c r="D3" t="s">
        <v>8</v>
      </c>
      <c r="E3" t="s">
        <v>10</v>
      </c>
      <c r="F3" t="s">
        <v>253</v>
      </c>
      <c r="G3" s="5">
        <v>300</v>
      </c>
      <c r="H3" s="19">
        <f t="shared" ref="H3:H10" si="0">+H2-G3</f>
        <v>6795.2815979506995</v>
      </c>
      <c r="I3" t="s">
        <v>24</v>
      </c>
    </row>
    <row r="4" spans="1:9" x14ac:dyDescent="0.25">
      <c r="A4" t="s">
        <v>254</v>
      </c>
      <c r="B4" s="3">
        <v>45719</v>
      </c>
      <c r="C4" s="4" t="s">
        <v>9</v>
      </c>
      <c r="D4" t="s">
        <v>8</v>
      </c>
      <c r="E4" t="s">
        <v>10</v>
      </c>
      <c r="F4" t="s">
        <v>25</v>
      </c>
      <c r="G4" s="5">
        <v>939.8</v>
      </c>
      <c r="H4" s="19">
        <f t="shared" si="0"/>
        <v>5855.4815979506993</v>
      </c>
      <c r="I4" t="s">
        <v>24</v>
      </c>
    </row>
    <row r="5" spans="1:9" x14ac:dyDescent="0.25">
      <c r="A5" t="s">
        <v>25</v>
      </c>
      <c r="B5" s="3">
        <v>45720</v>
      </c>
      <c r="C5" s="4" t="s">
        <v>9</v>
      </c>
      <c r="D5" t="s">
        <v>8</v>
      </c>
      <c r="E5" t="s">
        <v>10</v>
      </c>
      <c r="F5" t="s">
        <v>25</v>
      </c>
      <c r="G5" s="5">
        <v>400</v>
      </c>
      <c r="H5" s="19">
        <f t="shared" si="0"/>
        <v>5455.4815979506993</v>
      </c>
      <c r="I5" t="s">
        <v>24</v>
      </c>
    </row>
    <row r="6" spans="1:9" x14ac:dyDescent="0.25">
      <c r="A6" t="s">
        <v>235</v>
      </c>
      <c r="B6" s="3">
        <v>45720</v>
      </c>
      <c r="C6" s="4" t="s">
        <v>9</v>
      </c>
      <c r="D6" t="s">
        <v>8</v>
      </c>
      <c r="E6" t="s">
        <v>10</v>
      </c>
      <c r="F6" t="s">
        <v>235</v>
      </c>
      <c r="G6" s="5">
        <v>151</v>
      </c>
      <c r="H6" s="19">
        <f t="shared" si="0"/>
        <v>5304.4815979506993</v>
      </c>
      <c r="I6" t="s">
        <v>24</v>
      </c>
    </row>
    <row r="7" spans="1:9" x14ac:dyDescent="0.25">
      <c r="A7" t="s">
        <v>255</v>
      </c>
      <c r="B7" s="3">
        <v>45720</v>
      </c>
      <c r="C7" s="4" t="s">
        <v>9</v>
      </c>
      <c r="D7" t="s">
        <v>8</v>
      </c>
      <c r="E7" t="s">
        <v>10</v>
      </c>
      <c r="F7" t="s">
        <v>255</v>
      </c>
      <c r="G7" s="5">
        <v>2000</v>
      </c>
      <c r="H7" s="19">
        <f t="shared" si="0"/>
        <v>3304.4815979506993</v>
      </c>
      <c r="I7" t="s">
        <v>24</v>
      </c>
    </row>
    <row r="8" spans="1:9" x14ac:dyDescent="0.25">
      <c r="A8" t="s">
        <v>256</v>
      </c>
      <c r="B8" s="3">
        <v>45720</v>
      </c>
      <c r="C8" s="4" t="s">
        <v>9</v>
      </c>
      <c r="D8" t="s">
        <v>8</v>
      </c>
      <c r="E8" t="s">
        <v>10</v>
      </c>
      <c r="F8" t="s">
        <v>256</v>
      </c>
      <c r="G8" s="5">
        <v>450</v>
      </c>
      <c r="H8" s="19">
        <f t="shared" si="0"/>
        <v>2854.4815979506993</v>
      </c>
      <c r="I8" t="s">
        <v>24</v>
      </c>
    </row>
    <row r="9" spans="1:9" x14ac:dyDescent="0.25">
      <c r="A9" t="s">
        <v>257</v>
      </c>
      <c r="B9" s="3">
        <v>45720</v>
      </c>
      <c r="C9" s="4" t="s">
        <v>9</v>
      </c>
      <c r="D9" t="s">
        <v>8</v>
      </c>
      <c r="E9" t="s">
        <v>10</v>
      </c>
      <c r="F9" t="s">
        <v>257</v>
      </c>
      <c r="G9" s="5">
        <v>300</v>
      </c>
      <c r="H9" s="19">
        <f t="shared" si="0"/>
        <v>2554.4815979506993</v>
      </c>
      <c r="I9" t="s">
        <v>24</v>
      </c>
    </row>
    <row r="10" spans="1:9" x14ac:dyDescent="0.25">
      <c r="A10" t="s">
        <v>25</v>
      </c>
      <c r="B10" s="3">
        <v>45722</v>
      </c>
      <c r="C10" s="4" t="s">
        <v>9</v>
      </c>
      <c r="D10" t="s">
        <v>8</v>
      </c>
      <c r="E10" t="s">
        <v>10</v>
      </c>
      <c r="F10" t="s">
        <v>25</v>
      </c>
      <c r="G10" s="5">
        <v>400</v>
      </c>
      <c r="H10" s="19">
        <f t="shared" si="0"/>
        <v>2154.4815979506993</v>
      </c>
      <c r="I10" t="s">
        <v>24</v>
      </c>
    </row>
    <row r="11" spans="1:9" x14ac:dyDescent="0.25">
      <c r="A11" t="s">
        <v>262</v>
      </c>
      <c r="B11" s="3">
        <v>45722</v>
      </c>
      <c r="C11" s="4" t="s">
        <v>9</v>
      </c>
      <c r="D11" t="s">
        <v>8</v>
      </c>
      <c r="E11" t="s">
        <v>10</v>
      </c>
      <c r="F11" t="s">
        <v>262</v>
      </c>
      <c r="G11" s="5">
        <v>100</v>
      </c>
      <c r="H11" s="19">
        <f>+H10-G11</f>
        <v>2054.4815979506993</v>
      </c>
      <c r="I11" t="s">
        <v>24</v>
      </c>
    </row>
    <row r="12" spans="1:9" x14ac:dyDescent="0.25">
      <c r="A12" t="s">
        <v>25</v>
      </c>
      <c r="B12" s="3">
        <v>45723</v>
      </c>
      <c r="C12" s="4" t="s">
        <v>9</v>
      </c>
      <c r="D12" t="s">
        <v>8</v>
      </c>
      <c r="E12" t="s">
        <v>10</v>
      </c>
      <c r="F12" t="s">
        <v>25</v>
      </c>
      <c r="G12" s="5">
        <v>400</v>
      </c>
      <c r="H12" s="19">
        <f>+H11-G12</f>
        <v>1654.4815979506993</v>
      </c>
      <c r="I12" t="s">
        <v>24</v>
      </c>
    </row>
    <row r="13" spans="1:9" x14ac:dyDescent="0.25">
      <c r="A13" t="s">
        <v>263</v>
      </c>
      <c r="B13" s="3">
        <v>45723</v>
      </c>
      <c r="C13" s="4" t="s">
        <v>9</v>
      </c>
      <c r="D13" t="s">
        <v>8</v>
      </c>
      <c r="E13" t="s">
        <v>10</v>
      </c>
      <c r="F13" t="s">
        <v>263</v>
      </c>
      <c r="G13" s="5">
        <v>200</v>
      </c>
      <c r="H13" s="19">
        <f>+H12-G13</f>
        <v>1454.4815979506993</v>
      </c>
      <c r="I13" t="s">
        <v>24</v>
      </c>
    </row>
    <row r="14" spans="1:9" x14ac:dyDescent="0.25">
      <c r="A14" s="30" t="s">
        <v>246</v>
      </c>
      <c r="B14" s="31">
        <v>45723</v>
      </c>
      <c r="C14" s="33">
        <v>49184</v>
      </c>
      <c r="D14" s="30" t="s">
        <v>8</v>
      </c>
      <c r="E14" s="30" t="s">
        <v>10</v>
      </c>
      <c r="F14" s="30" t="s">
        <v>246</v>
      </c>
      <c r="G14" s="32">
        <v>60842</v>
      </c>
      <c r="H14" s="32">
        <f>+G14+H13</f>
        <v>62296.481597950697</v>
      </c>
      <c r="I14" s="30" t="s">
        <v>24</v>
      </c>
    </row>
    <row r="15" spans="1:9" x14ac:dyDescent="0.25">
      <c r="A15" t="s">
        <v>26</v>
      </c>
      <c r="B15" s="3">
        <v>45723</v>
      </c>
      <c r="C15" s="4" t="s">
        <v>9</v>
      </c>
      <c r="D15" t="s">
        <v>8</v>
      </c>
      <c r="E15" t="s">
        <v>10</v>
      </c>
      <c r="F15" t="s">
        <v>26</v>
      </c>
      <c r="G15" s="5">
        <v>44036.38</v>
      </c>
      <c r="H15" s="19">
        <f t="shared" ref="H15:H30" si="1">+H14-G15</f>
        <v>18260.101597950699</v>
      </c>
      <c r="I15" t="s">
        <v>24</v>
      </c>
    </row>
    <row r="16" spans="1:9" x14ac:dyDescent="0.25">
      <c r="A16" t="s">
        <v>242</v>
      </c>
      <c r="B16" s="3">
        <v>45723</v>
      </c>
      <c r="C16" s="4" t="s">
        <v>9</v>
      </c>
      <c r="D16" t="s">
        <v>8</v>
      </c>
      <c r="E16" t="s">
        <v>10</v>
      </c>
      <c r="F16" t="s">
        <v>242</v>
      </c>
      <c r="G16" s="5">
        <v>889</v>
      </c>
      <c r="H16" s="19">
        <f t="shared" si="1"/>
        <v>17371.101597950699</v>
      </c>
      <c r="I16" t="s">
        <v>24</v>
      </c>
    </row>
    <row r="17" spans="1:10" x14ac:dyDescent="0.25">
      <c r="A17" t="s">
        <v>44</v>
      </c>
      <c r="B17" s="3">
        <v>45723</v>
      </c>
      <c r="C17" s="4" t="s">
        <v>9</v>
      </c>
      <c r="D17" t="s">
        <v>8</v>
      </c>
      <c r="E17" t="s">
        <v>10</v>
      </c>
      <c r="F17" t="s">
        <v>44</v>
      </c>
      <c r="G17" s="5">
        <v>2000</v>
      </c>
      <c r="H17" s="19">
        <f t="shared" si="1"/>
        <v>15371.101597950699</v>
      </c>
      <c r="I17" t="s">
        <v>24</v>
      </c>
    </row>
    <row r="18" spans="1:10" x14ac:dyDescent="0.25">
      <c r="A18" t="s">
        <v>189</v>
      </c>
      <c r="B18" s="3">
        <v>45724</v>
      </c>
      <c r="C18" s="4" t="s">
        <v>9</v>
      </c>
      <c r="D18" t="s">
        <v>8</v>
      </c>
      <c r="E18" t="s">
        <v>10</v>
      </c>
      <c r="F18" t="s">
        <v>189</v>
      </c>
      <c r="G18" s="5">
        <v>750</v>
      </c>
      <c r="H18" s="19">
        <f t="shared" si="1"/>
        <v>14621.101597950699</v>
      </c>
      <c r="I18" t="s">
        <v>24</v>
      </c>
    </row>
    <row r="19" spans="1:10" x14ac:dyDescent="0.25">
      <c r="A19" t="s">
        <v>33</v>
      </c>
      <c r="B19" s="3">
        <v>45724</v>
      </c>
      <c r="C19" s="4" t="s">
        <v>9</v>
      </c>
      <c r="D19" t="s">
        <v>8</v>
      </c>
      <c r="E19" t="s">
        <v>10</v>
      </c>
      <c r="F19" t="s">
        <v>267</v>
      </c>
      <c r="G19" s="5">
        <v>77</v>
      </c>
      <c r="H19" s="19">
        <f t="shared" si="1"/>
        <v>14544.101597950699</v>
      </c>
      <c r="I19" t="s">
        <v>24</v>
      </c>
    </row>
    <row r="20" spans="1:10" x14ac:dyDescent="0.25">
      <c r="A20" t="s">
        <v>25</v>
      </c>
      <c r="B20" s="3">
        <v>45726</v>
      </c>
      <c r="C20" s="4" t="s">
        <v>9</v>
      </c>
      <c r="D20" t="s">
        <v>8</v>
      </c>
      <c r="E20" t="s">
        <v>10</v>
      </c>
      <c r="F20" t="s">
        <v>25</v>
      </c>
      <c r="G20" s="5">
        <v>400</v>
      </c>
      <c r="H20" s="19">
        <f t="shared" si="1"/>
        <v>14144.101597950699</v>
      </c>
      <c r="I20" t="s">
        <v>24</v>
      </c>
    </row>
    <row r="21" spans="1:10" x14ac:dyDescent="0.25">
      <c r="A21" t="s">
        <v>40</v>
      </c>
      <c r="B21" s="3">
        <v>45726</v>
      </c>
      <c r="C21" s="4" t="s">
        <v>9</v>
      </c>
      <c r="D21" t="s">
        <v>8</v>
      </c>
      <c r="E21" t="s">
        <v>10</v>
      </c>
      <c r="F21" t="s">
        <v>40</v>
      </c>
      <c r="G21" s="5">
        <v>7500</v>
      </c>
      <c r="H21" s="19">
        <f t="shared" si="1"/>
        <v>6644.1015979506992</v>
      </c>
      <c r="I21" t="s">
        <v>24</v>
      </c>
    </row>
    <row r="22" spans="1:10" x14ac:dyDescent="0.25">
      <c r="A22" t="s">
        <v>264</v>
      </c>
      <c r="B22" s="3">
        <v>45726</v>
      </c>
      <c r="C22" s="4" t="s">
        <v>9</v>
      </c>
      <c r="D22" t="s">
        <v>8</v>
      </c>
      <c r="E22" t="s">
        <v>10</v>
      </c>
      <c r="F22" t="s">
        <v>265</v>
      </c>
      <c r="G22" s="5">
        <v>350</v>
      </c>
      <c r="H22" s="19">
        <f t="shared" si="1"/>
        <v>6294.1015979506992</v>
      </c>
      <c r="I22" t="s">
        <v>24</v>
      </c>
    </row>
    <row r="23" spans="1:10" x14ac:dyDescent="0.25">
      <c r="A23" t="s">
        <v>270</v>
      </c>
      <c r="B23" s="3">
        <v>45726</v>
      </c>
      <c r="C23" s="4" t="s">
        <v>9</v>
      </c>
      <c r="D23" t="s">
        <v>8</v>
      </c>
      <c r="E23" t="s">
        <v>10</v>
      </c>
      <c r="F23" t="s">
        <v>270</v>
      </c>
      <c r="G23" s="5">
        <v>634</v>
      </c>
      <c r="H23" s="19">
        <f t="shared" si="1"/>
        <v>5660.1015979506992</v>
      </c>
      <c r="I23" t="s">
        <v>24</v>
      </c>
    </row>
    <row r="24" spans="1:10" x14ac:dyDescent="0.25">
      <c r="A24" t="s">
        <v>266</v>
      </c>
      <c r="B24" s="3">
        <v>45727</v>
      </c>
      <c r="C24" s="4" t="s">
        <v>9</v>
      </c>
      <c r="D24" t="s">
        <v>8</v>
      </c>
      <c r="E24" t="s">
        <v>10</v>
      </c>
      <c r="F24" t="s">
        <v>266</v>
      </c>
      <c r="G24" s="5">
        <v>100</v>
      </c>
      <c r="H24" s="19">
        <f t="shared" si="1"/>
        <v>5560.1015979506992</v>
      </c>
      <c r="I24" t="s">
        <v>24</v>
      </c>
    </row>
    <row r="25" spans="1:10" x14ac:dyDescent="0.25">
      <c r="A25" t="s">
        <v>25</v>
      </c>
      <c r="B25" s="3">
        <v>45727</v>
      </c>
      <c r="C25" s="4" t="s">
        <v>9</v>
      </c>
      <c r="D25" t="s">
        <v>8</v>
      </c>
      <c r="E25" t="s">
        <v>10</v>
      </c>
      <c r="F25" t="s">
        <v>25</v>
      </c>
      <c r="G25" s="5">
        <v>400</v>
      </c>
      <c r="H25" s="19">
        <f t="shared" si="1"/>
        <v>5160.1015979506992</v>
      </c>
      <c r="I25" t="s">
        <v>24</v>
      </c>
    </row>
    <row r="26" spans="1:10" x14ac:dyDescent="0.25">
      <c r="A26" t="s">
        <v>235</v>
      </c>
      <c r="B26" s="3">
        <v>45728</v>
      </c>
      <c r="C26" s="4" t="s">
        <v>9</v>
      </c>
      <c r="D26" t="s">
        <v>8</v>
      </c>
      <c r="E26" t="s">
        <v>10</v>
      </c>
      <c r="F26" t="s">
        <v>235</v>
      </c>
      <c r="G26" s="5">
        <v>68</v>
      </c>
      <c r="H26" s="19">
        <f t="shared" si="1"/>
        <v>5092.1015979506992</v>
      </c>
      <c r="I26" t="s">
        <v>24</v>
      </c>
    </row>
    <row r="27" spans="1:10" x14ac:dyDescent="0.25">
      <c r="A27" t="s">
        <v>271</v>
      </c>
      <c r="B27" s="3">
        <v>45728</v>
      </c>
      <c r="C27" s="4" t="s">
        <v>9</v>
      </c>
      <c r="D27" t="s">
        <v>8</v>
      </c>
      <c r="E27" t="s">
        <v>10</v>
      </c>
      <c r="F27" t="s">
        <v>271</v>
      </c>
      <c r="G27" s="5">
        <f>489.92*5</f>
        <v>2449.6</v>
      </c>
      <c r="H27" s="19">
        <f t="shared" si="1"/>
        <v>2642.5015979506993</v>
      </c>
      <c r="I27" t="s">
        <v>24</v>
      </c>
    </row>
    <row r="28" spans="1:10" x14ac:dyDescent="0.25">
      <c r="A28" t="s">
        <v>154</v>
      </c>
      <c r="B28" s="3">
        <v>45728</v>
      </c>
      <c r="C28" s="4" t="s">
        <v>9</v>
      </c>
      <c r="D28" t="s">
        <v>8</v>
      </c>
      <c r="E28" t="s">
        <v>10</v>
      </c>
      <c r="F28" t="s">
        <v>268</v>
      </c>
      <c r="G28" s="5">
        <v>277</v>
      </c>
      <c r="H28" s="19">
        <f t="shared" si="1"/>
        <v>2365.5015979506993</v>
      </c>
      <c r="I28" t="s">
        <v>24</v>
      </c>
    </row>
    <row r="29" spans="1:10" x14ac:dyDescent="0.25">
      <c r="A29" t="s">
        <v>269</v>
      </c>
      <c r="B29" s="3">
        <v>45728</v>
      </c>
      <c r="C29" s="4" t="s">
        <v>9</v>
      </c>
      <c r="D29" t="s">
        <v>8</v>
      </c>
      <c r="E29" t="s">
        <v>10</v>
      </c>
      <c r="F29" t="s">
        <v>269</v>
      </c>
      <c r="G29" s="5">
        <v>500</v>
      </c>
      <c r="H29" s="19">
        <f t="shared" si="1"/>
        <v>1865.5015979506993</v>
      </c>
      <c r="I29" t="s">
        <v>24</v>
      </c>
    </row>
    <row r="30" spans="1:10" x14ac:dyDescent="0.25">
      <c r="A30" t="s">
        <v>263</v>
      </c>
      <c r="B30" s="3">
        <v>45728</v>
      </c>
      <c r="C30" s="4" t="s">
        <v>9</v>
      </c>
      <c r="D30" t="s">
        <v>8</v>
      </c>
      <c r="E30" t="s">
        <v>10</v>
      </c>
      <c r="F30" t="s">
        <v>263</v>
      </c>
      <c r="G30" s="5">
        <v>200</v>
      </c>
      <c r="H30" s="19">
        <f t="shared" si="1"/>
        <v>1665.5015979506993</v>
      </c>
      <c r="I30" t="s">
        <v>24</v>
      </c>
      <c r="J30" s="19"/>
    </row>
    <row r="31" spans="1:10" x14ac:dyDescent="0.25">
      <c r="A31" t="s">
        <v>25</v>
      </c>
      <c r="B31" s="3">
        <v>45729</v>
      </c>
      <c r="C31" s="4" t="s">
        <v>9</v>
      </c>
      <c r="D31" t="s">
        <v>8</v>
      </c>
      <c r="E31" t="s">
        <v>10</v>
      </c>
      <c r="F31" t="s">
        <v>25</v>
      </c>
      <c r="G31" s="5">
        <v>400</v>
      </c>
      <c r="H31" s="19">
        <f>+H30-G31</f>
        <v>1265.5015979506993</v>
      </c>
      <c r="I31" t="s">
        <v>24</v>
      </c>
    </row>
    <row r="32" spans="1:10" x14ac:dyDescent="0.25">
      <c r="A32" t="s">
        <v>154</v>
      </c>
      <c r="B32" s="3">
        <v>45729</v>
      </c>
      <c r="C32" s="4" t="s">
        <v>9</v>
      </c>
      <c r="D32" t="s">
        <v>8</v>
      </c>
      <c r="E32" t="s">
        <v>10</v>
      </c>
      <c r="F32" t="s">
        <v>278</v>
      </c>
      <c r="G32" s="5">
        <v>37</v>
      </c>
      <c r="H32" s="19">
        <f>+H31-G32</f>
        <v>1228.5015979506993</v>
      </c>
      <c r="I32" t="s">
        <v>24</v>
      </c>
    </row>
    <row r="33" spans="1:9" x14ac:dyDescent="0.25">
      <c r="A33" t="s">
        <v>25</v>
      </c>
      <c r="B33" s="3">
        <v>45730</v>
      </c>
      <c r="C33" s="4" t="s">
        <v>9</v>
      </c>
      <c r="D33" t="s">
        <v>8</v>
      </c>
      <c r="E33" t="s">
        <v>10</v>
      </c>
      <c r="F33" t="s">
        <v>25</v>
      </c>
      <c r="G33" s="5">
        <v>400</v>
      </c>
      <c r="H33" s="19">
        <f>+H32-G33</f>
        <v>828.50159795069931</v>
      </c>
      <c r="I33" t="s">
        <v>24</v>
      </c>
    </row>
    <row r="34" spans="1:9" x14ac:dyDescent="0.25">
      <c r="A34" s="30" t="s">
        <v>272</v>
      </c>
      <c r="B34" s="31">
        <v>45730</v>
      </c>
      <c r="C34" s="33">
        <v>49487</v>
      </c>
      <c r="D34" s="30" t="s">
        <v>8</v>
      </c>
      <c r="E34" s="30" t="s">
        <v>10</v>
      </c>
      <c r="F34" s="30" t="s">
        <v>272</v>
      </c>
      <c r="G34" s="32">
        <v>155348</v>
      </c>
      <c r="H34" s="32">
        <f>+G34+H33</f>
        <v>156176.5015979507</v>
      </c>
      <c r="I34" s="30" t="s">
        <v>24</v>
      </c>
    </row>
    <row r="35" spans="1:9" x14ac:dyDescent="0.25">
      <c r="A35" t="s">
        <v>26</v>
      </c>
      <c r="B35" s="3">
        <v>45730</v>
      </c>
      <c r="C35" s="4" t="s">
        <v>9</v>
      </c>
      <c r="D35" t="s">
        <v>8</v>
      </c>
      <c r="E35" t="s">
        <v>10</v>
      </c>
      <c r="F35" t="s">
        <v>26</v>
      </c>
      <c r="G35" s="5">
        <v>56535.14</v>
      </c>
      <c r="H35" s="19">
        <f t="shared" ref="H35:H55" si="2">+H34-G35</f>
        <v>99641.361597950701</v>
      </c>
      <c r="I35" t="s">
        <v>24</v>
      </c>
    </row>
    <row r="36" spans="1:9" x14ac:dyDescent="0.25">
      <c r="A36" t="s">
        <v>34</v>
      </c>
      <c r="B36" s="3">
        <v>45730</v>
      </c>
      <c r="C36" s="4" t="s">
        <v>9</v>
      </c>
      <c r="D36" t="s">
        <v>8</v>
      </c>
      <c r="E36" t="s">
        <v>10</v>
      </c>
      <c r="F36" t="s">
        <v>34</v>
      </c>
      <c r="G36" s="5">
        <f>62824.47+350</f>
        <v>63174.47</v>
      </c>
      <c r="H36" s="19">
        <f t="shared" si="2"/>
        <v>36466.8915979507</v>
      </c>
      <c r="I36" t="s">
        <v>24</v>
      </c>
    </row>
    <row r="37" spans="1:9" x14ac:dyDescent="0.25">
      <c r="A37" t="s">
        <v>28</v>
      </c>
      <c r="B37" s="3">
        <v>45730</v>
      </c>
      <c r="C37" s="4" t="s">
        <v>9</v>
      </c>
      <c r="D37" t="s">
        <v>8</v>
      </c>
      <c r="E37" t="s">
        <v>10</v>
      </c>
      <c r="F37" t="s">
        <v>28</v>
      </c>
      <c r="G37" s="5">
        <v>1800</v>
      </c>
      <c r="H37" s="19">
        <f t="shared" si="2"/>
        <v>34666.8915979507</v>
      </c>
      <c r="I37" t="s">
        <v>24</v>
      </c>
    </row>
    <row r="38" spans="1:9" x14ac:dyDescent="0.25">
      <c r="A38" t="s">
        <v>31</v>
      </c>
      <c r="B38" s="3">
        <v>45730</v>
      </c>
      <c r="C38" s="4" t="s">
        <v>9</v>
      </c>
      <c r="D38" t="s">
        <v>8</v>
      </c>
      <c r="E38" t="s">
        <v>10</v>
      </c>
      <c r="F38" t="s">
        <v>31</v>
      </c>
      <c r="G38" s="5">
        <v>5000</v>
      </c>
      <c r="H38" s="19">
        <f t="shared" si="2"/>
        <v>29666.8915979507</v>
      </c>
      <c r="I38" t="s">
        <v>24</v>
      </c>
    </row>
    <row r="39" spans="1:9" x14ac:dyDescent="0.25">
      <c r="A39" t="s">
        <v>30</v>
      </c>
      <c r="B39" s="3">
        <v>45730</v>
      </c>
      <c r="C39" s="4" t="s">
        <v>9</v>
      </c>
      <c r="D39" t="s">
        <v>8</v>
      </c>
      <c r="E39" t="s">
        <v>10</v>
      </c>
      <c r="F39" t="s">
        <v>30</v>
      </c>
      <c r="G39" s="5">
        <v>2800</v>
      </c>
      <c r="H39" s="19">
        <f t="shared" si="2"/>
        <v>26866.8915979507</v>
      </c>
      <c r="I39" t="s">
        <v>24</v>
      </c>
    </row>
    <row r="40" spans="1:9" x14ac:dyDescent="0.25">
      <c r="A40" t="s">
        <v>29</v>
      </c>
      <c r="B40" s="3">
        <v>45730</v>
      </c>
      <c r="C40" s="4" t="s">
        <v>9</v>
      </c>
      <c r="D40" t="s">
        <v>8</v>
      </c>
      <c r="E40" t="s">
        <v>10</v>
      </c>
      <c r="F40" t="s">
        <v>29</v>
      </c>
      <c r="G40" s="5">
        <v>2000</v>
      </c>
      <c r="H40" s="19">
        <f t="shared" si="2"/>
        <v>24866.8915979507</v>
      </c>
      <c r="I40" t="s">
        <v>24</v>
      </c>
    </row>
    <row r="41" spans="1:9" x14ac:dyDescent="0.25">
      <c r="A41" t="s">
        <v>36</v>
      </c>
      <c r="B41" s="3">
        <v>45730</v>
      </c>
      <c r="C41" s="4" t="s">
        <v>9</v>
      </c>
      <c r="D41" t="s">
        <v>8</v>
      </c>
      <c r="E41" t="s">
        <v>10</v>
      </c>
      <c r="F41" t="s">
        <v>36</v>
      </c>
      <c r="G41" s="5">
        <v>2000</v>
      </c>
      <c r="H41" s="19">
        <f t="shared" si="2"/>
        <v>22866.8915979507</v>
      </c>
      <c r="I41" t="s">
        <v>24</v>
      </c>
    </row>
    <row r="42" spans="1:9" x14ac:dyDescent="0.25">
      <c r="A42" t="s">
        <v>273</v>
      </c>
      <c r="B42" s="3">
        <v>45730</v>
      </c>
      <c r="C42" s="4" t="s">
        <v>9</v>
      </c>
      <c r="D42" t="s">
        <v>8</v>
      </c>
      <c r="E42" t="s">
        <v>10</v>
      </c>
      <c r="F42" t="s">
        <v>273</v>
      </c>
      <c r="G42" s="5">
        <v>2000</v>
      </c>
      <c r="H42" s="19">
        <f t="shared" si="2"/>
        <v>20866.8915979507</v>
      </c>
      <c r="I42" t="s">
        <v>24</v>
      </c>
    </row>
    <row r="43" spans="1:9" x14ac:dyDescent="0.25">
      <c r="A43" t="s">
        <v>220</v>
      </c>
      <c r="B43" s="3">
        <v>45730</v>
      </c>
      <c r="C43" s="4" t="s">
        <v>9</v>
      </c>
      <c r="D43" t="s">
        <v>8</v>
      </c>
      <c r="E43" t="s">
        <v>10</v>
      </c>
      <c r="F43" t="s">
        <v>220</v>
      </c>
      <c r="G43" s="5">
        <v>2000</v>
      </c>
      <c r="H43" s="19">
        <f t="shared" si="2"/>
        <v>18866.8915979507</v>
      </c>
      <c r="I43" t="s">
        <v>24</v>
      </c>
    </row>
    <row r="44" spans="1:9" x14ac:dyDescent="0.25">
      <c r="A44" t="s">
        <v>274</v>
      </c>
      <c r="B44" s="3">
        <v>45730</v>
      </c>
      <c r="C44" s="4" t="s">
        <v>9</v>
      </c>
      <c r="D44" t="s">
        <v>8</v>
      </c>
      <c r="E44" t="s">
        <v>10</v>
      </c>
      <c r="F44" t="s">
        <v>274</v>
      </c>
      <c r="G44" s="5">
        <v>1319</v>
      </c>
      <c r="H44" s="19">
        <f t="shared" si="2"/>
        <v>17547.8915979507</v>
      </c>
      <c r="I44" t="s">
        <v>24</v>
      </c>
    </row>
    <row r="45" spans="1:9" x14ac:dyDescent="0.25">
      <c r="A45" t="s">
        <v>276</v>
      </c>
      <c r="B45" s="3">
        <v>45730</v>
      </c>
      <c r="C45" s="4" t="s">
        <v>9</v>
      </c>
      <c r="D45" t="s">
        <v>8</v>
      </c>
      <c r="E45" t="s">
        <v>10</v>
      </c>
      <c r="F45" t="s">
        <v>276</v>
      </c>
      <c r="G45" s="5">
        <v>899.59</v>
      </c>
      <c r="H45" s="19">
        <f t="shared" si="2"/>
        <v>16648.3015979507</v>
      </c>
      <c r="I45" t="s">
        <v>24</v>
      </c>
    </row>
    <row r="46" spans="1:9" x14ac:dyDescent="0.25">
      <c r="A46" t="s">
        <v>277</v>
      </c>
      <c r="B46" s="3">
        <v>45730</v>
      </c>
      <c r="C46" s="4" t="s">
        <v>9</v>
      </c>
      <c r="D46" t="s">
        <v>8</v>
      </c>
      <c r="E46" t="s">
        <v>10</v>
      </c>
      <c r="F46" t="s">
        <v>277</v>
      </c>
      <c r="G46" s="5">
        <v>1724.96</v>
      </c>
      <c r="H46" s="19">
        <f t="shared" si="2"/>
        <v>14923.341597950701</v>
      </c>
      <c r="I46" t="s">
        <v>24</v>
      </c>
    </row>
    <row r="47" spans="1:9" x14ac:dyDescent="0.25">
      <c r="A47" t="s">
        <v>279</v>
      </c>
      <c r="B47" s="3">
        <v>45730</v>
      </c>
      <c r="C47" s="4" t="s">
        <v>9</v>
      </c>
      <c r="D47" t="s">
        <v>8</v>
      </c>
      <c r="E47" t="s">
        <v>10</v>
      </c>
      <c r="F47" t="s">
        <v>279</v>
      </c>
      <c r="G47" s="5">
        <v>850</v>
      </c>
      <c r="H47" s="19">
        <f t="shared" si="2"/>
        <v>14073.341597950701</v>
      </c>
      <c r="I47" t="s">
        <v>24</v>
      </c>
    </row>
    <row r="48" spans="1:9" x14ac:dyDescent="0.25">
      <c r="A48" t="s">
        <v>275</v>
      </c>
      <c r="B48" s="3">
        <v>45731</v>
      </c>
      <c r="C48" s="4" t="s">
        <v>9</v>
      </c>
      <c r="D48" t="s">
        <v>8</v>
      </c>
      <c r="E48" t="s">
        <v>10</v>
      </c>
      <c r="F48" t="s">
        <v>275</v>
      </c>
      <c r="G48" s="5">
        <v>3041.5</v>
      </c>
      <c r="H48" s="19">
        <f t="shared" si="2"/>
        <v>11031.841597950701</v>
      </c>
      <c r="I48" t="s">
        <v>24</v>
      </c>
    </row>
    <row r="49" spans="1:12" x14ac:dyDescent="0.25">
      <c r="A49" t="s">
        <v>115</v>
      </c>
      <c r="B49" s="3">
        <v>45731</v>
      </c>
      <c r="C49" s="4" t="s">
        <v>9</v>
      </c>
      <c r="D49" t="s">
        <v>8</v>
      </c>
      <c r="E49" t="s">
        <v>10</v>
      </c>
      <c r="F49" t="s">
        <v>115</v>
      </c>
      <c r="G49" s="5">
        <v>800</v>
      </c>
      <c r="H49" s="19">
        <f t="shared" si="2"/>
        <v>10231.841597950701</v>
      </c>
      <c r="I49" t="s">
        <v>24</v>
      </c>
    </row>
    <row r="50" spans="1:12" x14ac:dyDescent="0.25">
      <c r="A50" t="s">
        <v>281</v>
      </c>
      <c r="B50" s="3">
        <v>45731</v>
      </c>
      <c r="C50" s="4" t="s">
        <v>9</v>
      </c>
      <c r="D50" t="s">
        <v>8</v>
      </c>
      <c r="E50" t="s">
        <v>10</v>
      </c>
      <c r="F50" t="s">
        <v>282</v>
      </c>
      <c r="G50" s="5">
        <v>30</v>
      </c>
      <c r="H50" s="19">
        <f t="shared" si="2"/>
        <v>10201.841597950701</v>
      </c>
      <c r="I50" t="s">
        <v>24</v>
      </c>
    </row>
    <row r="51" spans="1:12" x14ac:dyDescent="0.25">
      <c r="A51" t="s">
        <v>280</v>
      </c>
      <c r="B51" s="3">
        <v>45731</v>
      </c>
      <c r="C51" s="4" t="s">
        <v>9</v>
      </c>
      <c r="D51" t="s">
        <v>8</v>
      </c>
      <c r="E51" t="s">
        <v>10</v>
      </c>
      <c r="F51" t="s">
        <v>280</v>
      </c>
      <c r="G51" s="5">
        <v>279</v>
      </c>
      <c r="H51" s="19">
        <f t="shared" si="2"/>
        <v>9922.8415979507008</v>
      </c>
      <c r="I51" t="s">
        <v>24</v>
      </c>
    </row>
    <row r="52" spans="1:12" x14ac:dyDescent="0.25">
      <c r="A52" t="s">
        <v>25</v>
      </c>
      <c r="B52" s="3">
        <v>45734</v>
      </c>
      <c r="C52" s="4" t="s">
        <v>9</v>
      </c>
      <c r="D52" t="s">
        <v>8</v>
      </c>
      <c r="E52" t="s">
        <v>10</v>
      </c>
      <c r="F52" t="s">
        <v>25</v>
      </c>
      <c r="G52" s="5">
        <v>400</v>
      </c>
      <c r="H52" s="19">
        <f t="shared" si="2"/>
        <v>9522.8415979507008</v>
      </c>
      <c r="I52" t="s">
        <v>24</v>
      </c>
    </row>
    <row r="53" spans="1:12" x14ac:dyDescent="0.25">
      <c r="A53" t="s">
        <v>283</v>
      </c>
      <c r="B53" s="3">
        <v>45734</v>
      </c>
      <c r="C53" s="4" t="s">
        <v>9</v>
      </c>
      <c r="D53" t="s">
        <v>8</v>
      </c>
      <c r="E53" t="s">
        <v>10</v>
      </c>
      <c r="F53" t="s">
        <v>283</v>
      </c>
      <c r="G53" s="5">
        <v>6589</v>
      </c>
      <c r="H53" s="19">
        <f t="shared" si="2"/>
        <v>2933.8415979507008</v>
      </c>
      <c r="I53" t="s">
        <v>24</v>
      </c>
    </row>
    <row r="54" spans="1:12" x14ac:dyDescent="0.25">
      <c r="A54" t="s">
        <v>25</v>
      </c>
      <c r="B54" s="3">
        <v>45736</v>
      </c>
      <c r="C54" s="4" t="s">
        <v>9</v>
      </c>
      <c r="D54" t="s">
        <v>8</v>
      </c>
      <c r="E54" t="s">
        <v>10</v>
      </c>
      <c r="F54" t="s">
        <v>25</v>
      </c>
      <c r="G54" s="5">
        <v>400</v>
      </c>
      <c r="H54" s="19">
        <f t="shared" si="2"/>
        <v>2533.8415979507008</v>
      </c>
      <c r="I54" t="s">
        <v>24</v>
      </c>
    </row>
    <row r="55" spans="1:12" x14ac:dyDescent="0.25">
      <c r="A55" t="s">
        <v>235</v>
      </c>
      <c r="B55" s="3">
        <v>45736</v>
      </c>
      <c r="C55" s="4" t="s">
        <v>9</v>
      </c>
      <c r="D55" t="s">
        <v>8</v>
      </c>
      <c r="E55" t="s">
        <v>10</v>
      </c>
      <c r="F55" t="s">
        <v>284</v>
      </c>
      <c r="G55" s="5">
        <v>126</v>
      </c>
      <c r="H55" s="19">
        <f t="shared" si="2"/>
        <v>2407.8415979507008</v>
      </c>
      <c r="I55" t="s">
        <v>24</v>
      </c>
    </row>
    <row r="56" spans="1:12" x14ac:dyDescent="0.25">
      <c r="A56" s="30" t="s">
        <v>285</v>
      </c>
      <c r="B56" s="31">
        <v>45735</v>
      </c>
      <c r="C56" s="33" t="s">
        <v>10</v>
      </c>
      <c r="D56" s="30" t="s">
        <v>8</v>
      </c>
      <c r="E56" s="30" t="s">
        <v>10</v>
      </c>
      <c r="F56" s="30" t="s">
        <v>285</v>
      </c>
      <c r="G56" s="32">
        <v>32000</v>
      </c>
      <c r="H56" s="32">
        <f>+G56+H55</f>
        <v>34407.841597950697</v>
      </c>
      <c r="I56" s="30" t="s">
        <v>24</v>
      </c>
      <c r="L56" s="19"/>
    </row>
    <row r="57" spans="1:12" x14ac:dyDescent="0.25">
      <c r="A57" t="s">
        <v>25</v>
      </c>
      <c r="B57" s="3">
        <v>45737</v>
      </c>
      <c r="C57" s="4" t="s">
        <v>9</v>
      </c>
      <c r="D57" t="s">
        <v>8</v>
      </c>
      <c r="E57" t="s">
        <v>10</v>
      </c>
      <c r="F57" t="s">
        <v>25</v>
      </c>
      <c r="G57" s="5">
        <v>400</v>
      </c>
      <c r="H57" s="19">
        <f>+H56-G57</f>
        <v>34007.841597950697</v>
      </c>
      <c r="I57" t="s">
        <v>24</v>
      </c>
    </row>
    <row r="58" spans="1:12" x14ac:dyDescent="0.25">
      <c r="A58" t="s">
        <v>286</v>
      </c>
      <c r="B58" s="3">
        <v>45737</v>
      </c>
      <c r="C58" s="4" t="s">
        <v>9</v>
      </c>
      <c r="D58" t="s">
        <v>8</v>
      </c>
      <c r="E58" t="s">
        <v>10</v>
      </c>
      <c r="F58" t="s">
        <v>286</v>
      </c>
      <c r="G58" s="5">
        <v>800</v>
      </c>
      <c r="H58" s="19">
        <f>+H57-G58</f>
        <v>33207.841597950697</v>
      </c>
      <c r="I58" t="s">
        <v>24</v>
      </c>
    </row>
    <row r="59" spans="1:12" x14ac:dyDescent="0.25">
      <c r="A59" s="30" t="s">
        <v>287</v>
      </c>
      <c r="B59" s="31">
        <v>45737</v>
      </c>
      <c r="C59" s="33">
        <v>50107</v>
      </c>
      <c r="D59" s="30" t="s">
        <v>8</v>
      </c>
      <c r="E59" s="30" t="s">
        <v>10</v>
      </c>
      <c r="F59" s="30" t="s">
        <v>287</v>
      </c>
      <c r="G59" s="32">
        <f>27477+10178</f>
        <v>37655</v>
      </c>
      <c r="H59" s="32">
        <f>+G59+H58</f>
        <v>70862.841597950697</v>
      </c>
      <c r="I59" s="30" t="s">
        <v>24</v>
      </c>
    </row>
    <row r="60" spans="1:12" x14ac:dyDescent="0.25">
      <c r="A60" t="s">
        <v>26</v>
      </c>
      <c r="B60" s="3">
        <v>45737</v>
      </c>
      <c r="C60" s="4" t="s">
        <v>9</v>
      </c>
      <c r="D60" t="s">
        <v>8</v>
      </c>
      <c r="E60" t="s">
        <v>10</v>
      </c>
      <c r="F60" t="s">
        <v>26</v>
      </c>
      <c r="G60" s="5">
        <f>59489.83+2000</f>
        <v>61489.83</v>
      </c>
      <c r="H60" s="19">
        <f>+H59-G60</f>
        <v>9373.0115979506954</v>
      </c>
      <c r="I60" t="s">
        <v>24</v>
      </c>
    </row>
    <row r="61" spans="1:12" x14ac:dyDescent="0.25">
      <c r="A61" t="s">
        <v>220</v>
      </c>
      <c r="B61" s="3">
        <v>45737</v>
      </c>
      <c r="C61" s="4" t="s">
        <v>9</v>
      </c>
      <c r="D61" t="s">
        <v>8</v>
      </c>
      <c r="E61" t="s">
        <v>10</v>
      </c>
      <c r="F61" t="s">
        <v>220</v>
      </c>
      <c r="G61" s="5">
        <v>2000</v>
      </c>
      <c r="H61" s="19">
        <f t="shared" ref="H61:H69" si="3">+H60-G61</f>
        <v>7373.0115979506954</v>
      </c>
      <c r="I61" t="s">
        <v>24</v>
      </c>
    </row>
    <row r="62" spans="1:12" x14ac:dyDescent="0.25">
      <c r="A62" t="s">
        <v>288</v>
      </c>
      <c r="B62" s="3">
        <v>45737</v>
      </c>
      <c r="C62" s="4" t="s">
        <v>9</v>
      </c>
      <c r="D62" t="s">
        <v>8</v>
      </c>
      <c r="E62" t="s">
        <v>10</v>
      </c>
      <c r="F62" t="s">
        <v>288</v>
      </c>
      <c r="G62" s="5">
        <v>2450</v>
      </c>
      <c r="H62" s="19">
        <f t="shared" si="3"/>
        <v>4923.0115979506954</v>
      </c>
      <c r="I62" t="s">
        <v>24</v>
      </c>
    </row>
    <row r="63" spans="1:12" x14ac:dyDescent="0.25">
      <c r="A63" t="s">
        <v>289</v>
      </c>
      <c r="B63" s="3">
        <v>45737</v>
      </c>
      <c r="C63" s="4" t="s">
        <v>9</v>
      </c>
      <c r="D63" t="s">
        <v>8</v>
      </c>
      <c r="E63" t="s">
        <v>10</v>
      </c>
      <c r="F63" t="s">
        <v>289</v>
      </c>
      <c r="G63" s="5">
        <v>889</v>
      </c>
      <c r="H63" s="19">
        <f t="shared" si="3"/>
        <v>4034.0115979506954</v>
      </c>
      <c r="I63" t="s">
        <v>24</v>
      </c>
    </row>
    <row r="64" spans="1:12" x14ac:dyDescent="0.25">
      <c r="A64" t="s">
        <v>39</v>
      </c>
      <c r="B64" s="3">
        <v>45737</v>
      </c>
      <c r="C64" s="4" t="s">
        <v>9</v>
      </c>
      <c r="D64" t="s">
        <v>8</v>
      </c>
      <c r="E64" t="s">
        <v>10</v>
      </c>
      <c r="F64" t="s">
        <v>39</v>
      </c>
      <c r="G64" s="5">
        <v>350</v>
      </c>
      <c r="H64" s="19">
        <f t="shared" si="3"/>
        <v>3684.0115979506954</v>
      </c>
      <c r="I64" t="s">
        <v>24</v>
      </c>
    </row>
    <row r="65" spans="1:9" x14ac:dyDescent="0.25">
      <c r="A65" t="s">
        <v>25</v>
      </c>
      <c r="B65" s="3">
        <v>45740</v>
      </c>
      <c r="C65" s="4" t="s">
        <v>9</v>
      </c>
      <c r="D65" t="s">
        <v>8</v>
      </c>
      <c r="E65" t="s">
        <v>10</v>
      </c>
      <c r="F65" t="s">
        <v>25</v>
      </c>
      <c r="G65" s="5">
        <v>400</v>
      </c>
      <c r="H65" s="19">
        <f t="shared" si="3"/>
        <v>3284.0115979506954</v>
      </c>
      <c r="I65" t="s">
        <v>24</v>
      </c>
    </row>
    <row r="66" spans="1:9" x14ac:dyDescent="0.25">
      <c r="A66" t="s">
        <v>56</v>
      </c>
      <c r="B66" s="3">
        <v>45740</v>
      </c>
      <c r="C66" s="4" t="s">
        <v>9</v>
      </c>
      <c r="D66" t="s">
        <v>8</v>
      </c>
      <c r="E66" t="s">
        <v>10</v>
      </c>
      <c r="F66" t="s">
        <v>56</v>
      </c>
      <c r="G66" s="5">
        <v>300</v>
      </c>
      <c r="H66" s="19">
        <f t="shared" si="3"/>
        <v>2984.0115979506954</v>
      </c>
      <c r="I66" t="s">
        <v>24</v>
      </c>
    </row>
    <row r="67" spans="1:9" x14ac:dyDescent="0.25">
      <c r="A67" t="s">
        <v>25</v>
      </c>
      <c r="B67" s="3">
        <v>45741</v>
      </c>
      <c r="C67" s="4" t="s">
        <v>9</v>
      </c>
      <c r="D67" t="s">
        <v>8</v>
      </c>
      <c r="E67" t="s">
        <v>10</v>
      </c>
      <c r="F67" t="s">
        <v>25</v>
      </c>
      <c r="G67" s="5">
        <v>400</v>
      </c>
      <c r="H67" s="19">
        <f t="shared" si="3"/>
        <v>2584.0115979506954</v>
      </c>
      <c r="I67" t="s">
        <v>24</v>
      </c>
    </row>
    <row r="68" spans="1:9" x14ac:dyDescent="0.25">
      <c r="A68" t="s">
        <v>290</v>
      </c>
      <c r="B68" s="3">
        <v>45741</v>
      </c>
      <c r="C68" s="4" t="s">
        <v>9</v>
      </c>
      <c r="D68" t="s">
        <v>8</v>
      </c>
      <c r="E68" t="s">
        <v>10</v>
      </c>
      <c r="F68" t="s">
        <v>290</v>
      </c>
      <c r="G68" s="5">
        <v>160</v>
      </c>
      <c r="H68" s="19">
        <f t="shared" si="3"/>
        <v>2424.0115979506954</v>
      </c>
      <c r="I68" t="s">
        <v>24</v>
      </c>
    </row>
    <row r="69" spans="1:9" x14ac:dyDescent="0.25">
      <c r="A69" t="s">
        <v>25</v>
      </c>
      <c r="B69" s="3">
        <v>45743</v>
      </c>
      <c r="C69" s="4" t="s">
        <v>9</v>
      </c>
      <c r="D69" t="s">
        <v>8</v>
      </c>
      <c r="E69" t="s">
        <v>10</v>
      </c>
      <c r="F69" t="s">
        <v>25</v>
      </c>
      <c r="G69" s="5">
        <v>400</v>
      </c>
      <c r="H69" s="19">
        <f t="shared" si="3"/>
        <v>2024.0115979506954</v>
      </c>
      <c r="I69" t="s">
        <v>24</v>
      </c>
    </row>
    <row r="70" spans="1:9" x14ac:dyDescent="0.25">
      <c r="A70" t="s">
        <v>25</v>
      </c>
      <c r="B70" s="3">
        <v>45744</v>
      </c>
      <c r="C70" s="4" t="s">
        <v>9</v>
      </c>
      <c r="D70" t="s">
        <v>8</v>
      </c>
      <c r="E70" t="s">
        <v>10</v>
      </c>
      <c r="F70" t="s">
        <v>25</v>
      </c>
      <c r="G70" s="5">
        <v>400</v>
      </c>
      <c r="H70" s="19">
        <f>+H69-G70</f>
        <v>1624.0115979506954</v>
      </c>
      <c r="I70" t="s">
        <v>24</v>
      </c>
    </row>
    <row r="71" spans="1:9" x14ac:dyDescent="0.25">
      <c r="A71" t="s">
        <v>284</v>
      </c>
      <c r="B71" s="3">
        <v>45744</v>
      </c>
      <c r="C71" s="4" t="s">
        <v>9</v>
      </c>
      <c r="D71" t="s">
        <v>8</v>
      </c>
      <c r="E71" t="s">
        <v>10</v>
      </c>
      <c r="F71" t="s">
        <v>284</v>
      </c>
      <c r="G71" s="5">
        <f>18*6</f>
        <v>108</v>
      </c>
      <c r="H71" s="19">
        <f>+H70-G71</f>
        <v>1516.0115979506954</v>
      </c>
      <c r="I71" t="s">
        <v>24</v>
      </c>
    </row>
    <row r="72" spans="1:9" x14ac:dyDescent="0.25">
      <c r="A72" s="30" t="s">
        <v>291</v>
      </c>
      <c r="B72" s="31">
        <v>45744</v>
      </c>
      <c r="C72" s="33">
        <v>50268</v>
      </c>
      <c r="D72" s="30" t="s">
        <v>8</v>
      </c>
      <c r="E72" s="30" t="s">
        <v>10</v>
      </c>
      <c r="F72" s="30" t="s">
        <v>291</v>
      </c>
      <c r="G72" s="32">
        <f>55897+47390+31422+17841</f>
        <v>152550</v>
      </c>
      <c r="H72" s="32">
        <f>+G72+H71</f>
        <v>154066.01159795071</v>
      </c>
      <c r="I72" s="30" t="s">
        <v>24</v>
      </c>
    </row>
    <row r="73" spans="1:9" x14ac:dyDescent="0.25">
      <c r="A73" t="s">
        <v>26</v>
      </c>
      <c r="B73" s="3">
        <v>45744</v>
      </c>
      <c r="C73" s="4" t="s">
        <v>9</v>
      </c>
      <c r="D73" t="s">
        <v>8</v>
      </c>
      <c r="E73" t="s">
        <v>10</v>
      </c>
      <c r="F73" t="s">
        <v>26</v>
      </c>
      <c r="G73" s="5">
        <v>53008.175714285724</v>
      </c>
      <c r="H73" s="19">
        <f t="shared" ref="H73:H80" si="4">+H72-G73</f>
        <v>101057.83588366499</v>
      </c>
      <c r="I73" t="s">
        <v>24</v>
      </c>
    </row>
    <row r="74" spans="1:9" x14ac:dyDescent="0.25">
      <c r="A74" t="s">
        <v>292</v>
      </c>
      <c r="B74" s="3">
        <v>45744</v>
      </c>
      <c r="C74" s="4" t="s">
        <v>9</v>
      </c>
      <c r="D74" t="s">
        <v>8</v>
      </c>
      <c r="E74" t="s">
        <v>10</v>
      </c>
      <c r="F74" t="s">
        <v>292</v>
      </c>
      <c r="G74" s="5">
        <v>47390</v>
      </c>
      <c r="H74" s="19">
        <f t="shared" si="4"/>
        <v>53667.835883664986</v>
      </c>
      <c r="I74" t="s">
        <v>24</v>
      </c>
    </row>
    <row r="75" spans="1:9" x14ac:dyDescent="0.25">
      <c r="A75" t="s">
        <v>293</v>
      </c>
      <c r="B75" s="3">
        <v>45744</v>
      </c>
      <c r="C75" s="4" t="s">
        <v>9</v>
      </c>
      <c r="D75" t="s">
        <v>8</v>
      </c>
      <c r="E75" t="s">
        <v>10</v>
      </c>
      <c r="F75" t="s">
        <v>293</v>
      </c>
      <c r="G75" s="5">
        <v>31422.26</v>
      </c>
      <c r="H75" s="19">
        <f t="shared" si="4"/>
        <v>22245.575883664987</v>
      </c>
      <c r="I75" t="s">
        <v>24</v>
      </c>
    </row>
    <row r="76" spans="1:9" x14ac:dyDescent="0.25">
      <c r="A76" t="s">
        <v>294</v>
      </c>
      <c r="B76" s="3">
        <v>45745</v>
      </c>
      <c r="C76" s="4" t="s">
        <v>9</v>
      </c>
      <c r="D76" t="s">
        <v>8</v>
      </c>
      <c r="E76" t="s">
        <v>10</v>
      </c>
      <c r="F76" t="s">
        <v>294</v>
      </c>
      <c r="G76" s="5">
        <v>10000</v>
      </c>
      <c r="H76" s="19">
        <f t="shared" si="4"/>
        <v>12245.575883664987</v>
      </c>
      <c r="I76" t="s">
        <v>24</v>
      </c>
    </row>
    <row r="77" spans="1:9" x14ac:dyDescent="0.25">
      <c r="A77" t="s">
        <v>242</v>
      </c>
      <c r="B77" s="3">
        <v>45745</v>
      </c>
      <c r="C77" s="4" t="s">
        <v>9</v>
      </c>
      <c r="D77" t="s">
        <v>8</v>
      </c>
      <c r="E77" t="s">
        <v>10</v>
      </c>
      <c r="F77" t="s">
        <v>242</v>
      </c>
      <c r="G77" s="5">
        <v>889.59</v>
      </c>
      <c r="H77" s="19">
        <f t="shared" si="4"/>
        <v>11355.985883664987</v>
      </c>
      <c r="I77" t="s">
        <v>24</v>
      </c>
    </row>
    <row r="78" spans="1:9" x14ac:dyDescent="0.25">
      <c r="A78" t="s">
        <v>252</v>
      </c>
      <c r="B78" s="3">
        <v>45745</v>
      </c>
      <c r="C78" s="4" t="s">
        <v>9</v>
      </c>
      <c r="D78" t="s">
        <v>8</v>
      </c>
      <c r="E78" t="s">
        <v>10</v>
      </c>
      <c r="F78" t="s">
        <v>252</v>
      </c>
      <c r="G78" s="5">
        <f>1596+1200</f>
        <v>2796</v>
      </c>
      <c r="H78" s="19">
        <f t="shared" si="4"/>
        <v>8559.9858836649873</v>
      </c>
      <c r="I78" t="s">
        <v>24</v>
      </c>
    </row>
    <row r="79" spans="1:9" x14ac:dyDescent="0.25">
      <c r="A79" t="s">
        <v>56</v>
      </c>
      <c r="B79" s="3">
        <v>45745</v>
      </c>
      <c r="C79" s="4" t="s">
        <v>9</v>
      </c>
      <c r="D79" t="s">
        <v>8</v>
      </c>
      <c r="E79" t="s">
        <v>10</v>
      </c>
      <c r="F79" t="s">
        <v>56</v>
      </c>
      <c r="G79" s="5">
        <v>650</v>
      </c>
      <c r="H79" s="19">
        <f t="shared" si="4"/>
        <v>7909.9858836649873</v>
      </c>
      <c r="I79" t="s">
        <v>24</v>
      </c>
    </row>
    <row r="80" spans="1:9" x14ac:dyDescent="0.25">
      <c r="A80" t="s">
        <v>25</v>
      </c>
      <c r="B80" s="3">
        <v>45747</v>
      </c>
      <c r="C80" s="4" t="s">
        <v>9</v>
      </c>
      <c r="D80" t="s">
        <v>8</v>
      </c>
      <c r="E80" t="s">
        <v>10</v>
      </c>
      <c r="F80" t="s">
        <v>25</v>
      </c>
      <c r="G80" s="5">
        <v>400</v>
      </c>
      <c r="H80" s="19">
        <f t="shared" si="4"/>
        <v>7509.9858836649873</v>
      </c>
      <c r="I80" t="s">
        <v>24</v>
      </c>
    </row>
    <row r="81" spans="1:9" x14ac:dyDescent="0.25">
      <c r="A81" s="30" t="s">
        <v>295</v>
      </c>
      <c r="B81" s="31">
        <v>45747</v>
      </c>
      <c r="C81" s="33">
        <v>50344</v>
      </c>
      <c r="D81" s="30" t="s">
        <v>8</v>
      </c>
      <c r="E81" s="30" t="s">
        <v>10</v>
      </c>
      <c r="F81" s="30" t="s">
        <v>295</v>
      </c>
      <c r="G81" s="32">
        <f>73607+47342+360</f>
        <v>121309</v>
      </c>
      <c r="H81" s="32">
        <f>+G81+H80</f>
        <v>128818.98588366498</v>
      </c>
      <c r="I81" s="30" t="s">
        <v>24</v>
      </c>
    </row>
    <row r="82" spans="1:9" x14ac:dyDescent="0.25">
      <c r="A82" s="30" t="s">
        <v>296</v>
      </c>
      <c r="B82" s="31">
        <v>45747</v>
      </c>
      <c r="C82" s="33">
        <v>50354</v>
      </c>
      <c r="D82" s="30" t="s">
        <v>8</v>
      </c>
      <c r="E82" s="30" t="s">
        <v>10</v>
      </c>
      <c r="F82" s="30" t="s">
        <v>296</v>
      </c>
      <c r="G82" s="32">
        <v>50551</v>
      </c>
      <c r="H82" s="32">
        <f>+G82+H81</f>
        <v>179369.98588366498</v>
      </c>
      <c r="I82" s="30" t="s">
        <v>24</v>
      </c>
    </row>
    <row r="83" spans="1:9" x14ac:dyDescent="0.25">
      <c r="A83" t="s">
        <v>34</v>
      </c>
      <c r="B83" s="3">
        <v>45747</v>
      </c>
      <c r="C83" s="4" t="s">
        <v>9</v>
      </c>
      <c r="D83" t="s">
        <v>8</v>
      </c>
      <c r="E83" t="s">
        <v>10</v>
      </c>
      <c r="F83" t="s">
        <v>34</v>
      </c>
      <c r="G83" s="5">
        <f>73611.44+1170</f>
        <v>74781.440000000002</v>
      </c>
      <c r="H83" s="19">
        <f>+H82-G83</f>
        <v>104588.54588366498</v>
      </c>
      <c r="I83" t="s">
        <v>24</v>
      </c>
    </row>
    <row r="84" spans="1:9" x14ac:dyDescent="0.25">
      <c r="A84" t="s">
        <v>297</v>
      </c>
      <c r="B84" s="3">
        <v>45747</v>
      </c>
      <c r="C84" s="4" t="s">
        <v>9</v>
      </c>
      <c r="D84" t="s">
        <v>8</v>
      </c>
      <c r="E84" t="s">
        <v>10</v>
      </c>
      <c r="F84" t="s">
        <v>297</v>
      </c>
      <c r="G84" s="5">
        <v>47342</v>
      </c>
      <c r="H84" s="19">
        <f>+H83-G84</f>
        <v>57246.545883664978</v>
      </c>
      <c r="I84" t="s">
        <v>24</v>
      </c>
    </row>
    <row r="85" spans="1:9" x14ac:dyDescent="0.25">
      <c r="A85" t="s">
        <v>293</v>
      </c>
      <c r="B85" s="3">
        <v>45747</v>
      </c>
      <c r="C85" s="4" t="s">
        <v>9</v>
      </c>
      <c r="D85" t="s">
        <v>8</v>
      </c>
      <c r="E85" t="s">
        <v>10</v>
      </c>
      <c r="F85" t="s">
        <v>293</v>
      </c>
      <c r="G85" s="5">
        <v>499.2</v>
      </c>
      <c r="H85" s="19">
        <f>+H84-G85</f>
        <v>56747.345883664981</v>
      </c>
      <c r="I85" t="s">
        <v>24</v>
      </c>
    </row>
    <row r="86" spans="1:9" x14ac:dyDescent="0.25">
      <c r="A86" t="s">
        <v>32</v>
      </c>
      <c r="B86" s="3">
        <v>45747</v>
      </c>
      <c r="C86" s="4" t="s">
        <v>9</v>
      </c>
      <c r="D86" t="s">
        <v>8</v>
      </c>
      <c r="E86" t="s">
        <v>10</v>
      </c>
      <c r="F86" t="s">
        <v>32</v>
      </c>
      <c r="G86" s="5">
        <v>399</v>
      </c>
      <c r="H86" s="19">
        <f>+H85-G86</f>
        <v>56348.345883664981</v>
      </c>
      <c r="I86" t="s">
        <v>24</v>
      </c>
    </row>
    <row r="87" spans="1:9" x14ac:dyDescent="0.25">
      <c r="B87" s="3"/>
      <c r="C87" s="4"/>
      <c r="G87" s="5"/>
      <c r="H87" s="19"/>
    </row>
    <row r="88" spans="1:9" x14ac:dyDescent="0.25">
      <c r="B88" s="3"/>
      <c r="C88" s="4"/>
      <c r="G88" s="5"/>
      <c r="H88" s="19"/>
    </row>
    <row r="89" spans="1:9" x14ac:dyDescent="0.25">
      <c r="B89" s="3"/>
      <c r="C89" s="4"/>
      <c r="G89" s="5"/>
      <c r="H89" s="19"/>
    </row>
    <row r="90" spans="1:9" x14ac:dyDescent="0.25">
      <c r="B90" s="3"/>
      <c r="C90" s="4"/>
      <c r="G90" s="5"/>
      <c r="H90" s="19"/>
    </row>
    <row r="91" spans="1:9" x14ac:dyDescent="0.25">
      <c r="B91" s="3"/>
      <c r="C91" s="4"/>
      <c r="G91" s="5"/>
      <c r="H91" s="19"/>
    </row>
    <row r="92" spans="1:9" x14ac:dyDescent="0.25">
      <c r="B92" s="3"/>
      <c r="C92" s="4"/>
      <c r="G92" s="5"/>
      <c r="H92" s="19"/>
    </row>
    <row r="93" spans="1:9" x14ac:dyDescent="0.25">
      <c r="B93" s="3"/>
      <c r="C93" s="4"/>
      <c r="G93" s="5"/>
      <c r="H93" s="19"/>
    </row>
    <row r="94" spans="1:9" x14ac:dyDescent="0.25">
      <c r="B94" s="3"/>
      <c r="C94" s="4"/>
      <c r="G94" s="5"/>
      <c r="H94" s="19"/>
    </row>
    <row r="95" spans="1:9" x14ac:dyDescent="0.25">
      <c r="B95" s="3"/>
      <c r="C95" s="4"/>
      <c r="G95" s="5"/>
      <c r="H95" s="19"/>
    </row>
    <row r="96" spans="1:9" x14ac:dyDescent="0.25">
      <c r="B96" s="3"/>
      <c r="C96" s="4"/>
      <c r="G96" s="5"/>
      <c r="H96" s="19"/>
    </row>
    <row r="97" spans="6:8" x14ac:dyDescent="0.25">
      <c r="G97" s="5"/>
      <c r="H97" s="19"/>
    </row>
    <row r="104" spans="6:8" x14ac:dyDescent="0.25">
      <c r="F104" s="51" t="s">
        <v>305</v>
      </c>
      <c r="G104" s="51" t="s">
        <v>18</v>
      </c>
    </row>
    <row r="105" spans="6:8" x14ac:dyDescent="0.25">
      <c r="F105" s="49" t="s">
        <v>25</v>
      </c>
      <c r="G105" s="50">
        <f>400*4</f>
        <v>1600</v>
      </c>
    </row>
    <row r="106" spans="6:8" x14ac:dyDescent="0.25">
      <c r="F106" s="49" t="s">
        <v>10</v>
      </c>
      <c r="G106" s="50">
        <v>3000</v>
      </c>
    </row>
    <row r="107" spans="6:8" x14ac:dyDescent="0.25">
      <c r="F107" s="49" t="s">
        <v>220</v>
      </c>
      <c r="G107" s="50">
        <v>2000</v>
      </c>
    </row>
    <row r="108" spans="6:8" x14ac:dyDescent="0.25">
      <c r="F108" s="49" t="s">
        <v>310</v>
      </c>
      <c r="G108" s="50">
        <f>489.92*8</f>
        <v>3919.36</v>
      </c>
      <c r="H108" s="19"/>
    </row>
    <row r="109" spans="6:8" x14ac:dyDescent="0.25">
      <c r="F109" s="49" t="s">
        <v>306</v>
      </c>
      <c r="G109" s="50">
        <v>1500</v>
      </c>
    </row>
    <row r="110" spans="6:8" x14ac:dyDescent="0.25">
      <c r="F110" s="49" t="s">
        <v>307</v>
      </c>
      <c r="G110" s="50">
        <v>1500</v>
      </c>
    </row>
    <row r="111" spans="6:8" x14ac:dyDescent="0.25">
      <c r="F111" s="49" t="s">
        <v>308</v>
      </c>
      <c r="G111" s="50">
        <v>2500</v>
      </c>
    </row>
    <row r="112" spans="6:8" x14ac:dyDescent="0.25">
      <c r="F112" s="49" t="s">
        <v>309</v>
      </c>
      <c r="G112" s="50">
        <v>1500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5212-390F-4C63-B739-3306ADF70609}">
  <sheetPr codeName="Hoja13"/>
  <dimension ref="A1:H109"/>
  <sheetViews>
    <sheetView showGridLines="0" topLeftCell="A75" workbookViewId="0">
      <selection activeCell="A110" sqref="A110"/>
    </sheetView>
  </sheetViews>
  <sheetFormatPr baseColWidth="10" defaultRowHeight="15" x14ac:dyDescent="0.25"/>
  <cols>
    <col min="1" max="1" width="62.85546875" bestFit="1" customWidth="1"/>
    <col min="2" max="2" width="10.7109375" bestFit="1" customWidth="1"/>
    <col min="3" max="3" width="25.28515625" bestFit="1" customWidth="1"/>
    <col min="4" max="5" width="11.28515625" bestFit="1" customWidth="1"/>
    <col min="6" max="6" width="62.85546875" bestFit="1" customWidth="1"/>
    <col min="7" max="7" width="11.5703125" bestFit="1" customWidth="1"/>
    <col min="8" max="8" width="9.42578125" bestFit="1" customWidth="1"/>
  </cols>
  <sheetData>
    <row r="1" spans="1:8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48" t="s">
        <v>7</v>
      </c>
    </row>
    <row r="2" spans="1:8" x14ac:dyDescent="0.25">
      <c r="A2" t="s">
        <v>298</v>
      </c>
      <c r="B2" s="3">
        <v>45748</v>
      </c>
      <c r="C2" s="4" t="s">
        <v>9</v>
      </c>
      <c r="D2" t="s">
        <v>8</v>
      </c>
      <c r="E2" t="s">
        <v>10</v>
      </c>
      <c r="F2" t="s">
        <v>298</v>
      </c>
      <c r="G2" s="5">
        <v>300</v>
      </c>
      <c r="H2" t="s">
        <v>8</v>
      </c>
    </row>
    <row r="3" spans="1:8" x14ac:dyDescent="0.25">
      <c r="A3" t="s">
        <v>143</v>
      </c>
      <c r="B3" s="3">
        <v>45748</v>
      </c>
      <c r="C3" s="4" t="s">
        <v>9</v>
      </c>
      <c r="D3" t="s">
        <v>8</v>
      </c>
      <c r="E3" t="s">
        <v>10</v>
      </c>
      <c r="F3" t="s">
        <v>143</v>
      </c>
      <c r="G3" s="5">
        <v>50551</v>
      </c>
      <c r="H3" t="s">
        <v>8</v>
      </c>
    </row>
    <row r="4" spans="1:8" x14ac:dyDescent="0.25">
      <c r="A4" t="s">
        <v>25</v>
      </c>
      <c r="B4" s="3">
        <v>45748</v>
      </c>
      <c r="C4" s="4" t="s">
        <v>9</v>
      </c>
      <c r="D4" t="s">
        <v>8</v>
      </c>
      <c r="E4" t="s">
        <v>10</v>
      </c>
      <c r="F4" t="s">
        <v>25</v>
      </c>
      <c r="G4" s="5">
        <v>400</v>
      </c>
      <c r="H4" t="s">
        <v>8</v>
      </c>
    </row>
    <row r="5" spans="1:8" x14ac:dyDescent="0.25">
      <c r="A5" t="s">
        <v>299</v>
      </c>
      <c r="B5" s="3">
        <v>45748</v>
      </c>
      <c r="C5" s="4" t="s">
        <v>9</v>
      </c>
      <c r="D5" t="s">
        <v>8</v>
      </c>
      <c r="E5" t="s">
        <v>10</v>
      </c>
      <c r="F5" t="s">
        <v>300</v>
      </c>
      <c r="G5" s="5">
        <v>406</v>
      </c>
      <c r="H5" t="s">
        <v>8</v>
      </c>
    </row>
    <row r="6" spans="1:8" x14ac:dyDescent="0.25">
      <c r="A6" t="s">
        <v>48</v>
      </c>
      <c r="B6" s="3">
        <v>45748</v>
      </c>
      <c r="C6" s="4" t="s">
        <v>9</v>
      </c>
      <c r="D6" t="s">
        <v>8</v>
      </c>
      <c r="E6" t="s">
        <v>10</v>
      </c>
      <c r="F6" t="s">
        <v>301</v>
      </c>
      <c r="G6" s="5">
        <v>222.7</v>
      </c>
      <c r="H6" t="s">
        <v>8</v>
      </c>
    </row>
    <row r="7" spans="1:8" x14ac:dyDescent="0.25">
      <c r="A7" t="s">
        <v>33</v>
      </c>
      <c r="B7" s="3">
        <v>45748</v>
      </c>
      <c r="C7" s="4" t="s">
        <v>9</v>
      </c>
      <c r="D7" t="s">
        <v>8</v>
      </c>
      <c r="E7" t="s">
        <v>10</v>
      </c>
      <c r="F7" t="s">
        <v>302</v>
      </c>
      <c r="G7" s="5">
        <v>60</v>
      </c>
      <c r="H7" t="s">
        <v>8</v>
      </c>
    </row>
    <row r="8" spans="1:8" x14ac:dyDescent="0.25">
      <c r="A8" t="s">
        <v>56</v>
      </c>
      <c r="B8" s="3">
        <v>45749</v>
      </c>
      <c r="C8" s="4" t="s">
        <v>9</v>
      </c>
      <c r="D8" t="s">
        <v>8</v>
      </c>
      <c r="E8" t="s">
        <v>10</v>
      </c>
      <c r="F8" t="s">
        <v>56</v>
      </c>
      <c r="G8" s="5">
        <v>350</v>
      </c>
      <c r="H8" t="s">
        <v>8</v>
      </c>
    </row>
    <row r="9" spans="1:8" x14ac:dyDescent="0.25">
      <c r="A9" t="s">
        <v>25</v>
      </c>
      <c r="B9" s="3">
        <v>45750</v>
      </c>
      <c r="C9" s="4" t="s">
        <v>9</v>
      </c>
      <c r="D9" t="s">
        <v>8</v>
      </c>
      <c r="E9" t="s">
        <v>10</v>
      </c>
      <c r="F9" t="s">
        <v>25</v>
      </c>
      <c r="G9" s="5">
        <v>400</v>
      </c>
      <c r="H9" t="s">
        <v>8</v>
      </c>
    </row>
    <row r="10" spans="1:8" x14ac:dyDescent="0.25">
      <c r="A10" t="s">
        <v>303</v>
      </c>
      <c r="B10" s="3">
        <v>45750</v>
      </c>
      <c r="C10" s="4" t="s">
        <v>9</v>
      </c>
      <c r="D10" t="s">
        <v>8</v>
      </c>
      <c r="E10" t="s">
        <v>10</v>
      </c>
      <c r="F10" t="s">
        <v>303</v>
      </c>
      <c r="G10" s="5">
        <v>2600</v>
      </c>
      <c r="H10" t="s">
        <v>8</v>
      </c>
    </row>
    <row r="11" spans="1:8" x14ac:dyDescent="0.25">
      <c r="A11" t="s">
        <v>304</v>
      </c>
      <c r="B11" s="3">
        <v>45750</v>
      </c>
      <c r="C11" s="4" t="s">
        <v>9</v>
      </c>
      <c r="D11" t="s">
        <v>8</v>
      </c>
      <c r="E11" t="s">
        <v>10</v>
      </c>
      <c r="F11" t="s">
        <v>304</v>
      </c>
      <c r="G11" s="5">
        <v>30</v>
      </c>
      <c r="H11" t="s">
        <v>8</v>
      </c>
    </row>
    <row r="12" spans="1:8" x14ac:dyDescent="0.25">
      <c r="A12" t="s">
        <v>312</v>
      </c>
      <c r="B12" s="3">
        <v>45750</v>
      </c>
      <c r="C12" s="4" t="s">
        <v>9</v>
      </c>
      <c r="D12" t="s">
        <v>8</v>
      </c>
      <c r="E12" t="s">
        <v>10</v>
      </c>
      <c r="F12" t="s">
        <v>209</v>
      </c>
      <c r="G12" s="5">
        <v>450</v>
      </c>
      <c r="H12" t="s">
        <v>8</v>
      </c>
    </row>
    <row r="13" spans="1:8" x14ac:dyDescent="0.25">
      <c r="A13" t="s">
        <v>313</v>
      </c>
      <c r="B13" s="3">
        <v>45750</v>
      </c>
      <c r="C13" s="4" t="s">
        <v>9</v>
      </c>
      <c r="D13" t="s">
        <v>8</v>
      </c>
      <c r="E13" t="s">
        <v>10</v>
      </c>
      <c r="F13" t="s">
        <v>313</v>
      </c>
      <c r="G13" s="5">
        <v>280</v>
      </c>
      <c r="H13" t="s">
        <v>8</v>
      </c>
    </row>
    <row r="14" spans="1:8" x14ac:dyDescent="0.25">
      <c r="A14" t="s">
        <v>314</v>
      </c>
      <c r="B14" s="3">
        <v>45750</v>
      </c>
      <c r="C14" s="4" t="s">
        <v>9</v>
      </c>
      <c r="D14" t="s">
        <v>8</v>
      </c>
      <c r="E14" t="s">
        <v>10</v>
      </c>
      <c r="F14" t="s">
        <v>314</v>
      </c>
      <c r="G14" s="5">
        <v>300</v>
      </c>
      <c r="H14" t="s">
        <v>8</v>
      </c>
    </row>
    <row r="15" spans="1:8" x14ac:dyDescent="0.25">
      <c r="A15" t="s">
        <v>25</v>
      </c>
      <c r="B15" s="3">
        <v>45751</v>
      </c>
      <c r="C15" s="4" t="s">
        <v>9</v>
      </c>
      <c r="D15" t="s">
        <v>8</v>
      </c>
      <c r="E15" t="s">
        <v>10</v>
      </c>
      <c r="F15" t="s">
        <v>25</v>
      </c>
      <c r="G15" s="5">
        <v>400</v>
      </c>
      <c r="H15" t="s">
        <v>8</v>
      </c>
    </row>
    <row r="16" spans="1:8" x14ac:dyDescent="0.25">
      <c r="A16" t="s">
        <v>315</v>
      </c>
      <c r="B16" s="3">
        <v>45751</v>
      </c>
      <c r="C16" s="4" t="s">
        <v>9</v>
      </c>
      <c r="D16" t="s">
        <v>8</v>
      </c>
      <c r="E16" t="s">
        <v>10</v>
      </c>
      <c r="F16" t="s">
        <v>315</v>
      </c>
      <c r="G16" s="5">
        <v>149</v>
      </c>
      <c r="H16" t="s">
        <v>8</v>
      </c>
    </row>
    <row r="17" spans="1:8" x14ac:dyDescent="0.25">
      <c r="A17" t="s">
        <v>26</v>
      </c>
      <c r="B17" s="3">
        <v>45751</v>
      </c>
      <c r="C17" s="4" t="s">
        <v>9</v>
      </c>
      <c r="D17" t="s">
        <v>8</v>
      </c>
      <c r="E17" t="s">
        <v>10</v>
      </c>
      <c r="F17" t="s">
        <v>26</v>
      </c>
      <c r="G17" s="5">
        <f>66531.28+560+1366</f>
        <v>68457.279999999999</v>
      </c>
      <c r="H17" t="s">
        <v>8</v>
      </c>
    </row>
    <row r="18" spans="1:8" x14ac:dyDescent="0.25">
      <c r="A18" s="44" t="s">
        <v>318</v>
      </c>
      <c r="B18" s="3">
        <v>45751</v>
      </c>
      <c r="C18" s="4" t="s">
        <v>9</v>
      </c>
      <c r="D18" t="s">
        <v>8</v>
      </c>
      <c r="E18" t="s">
        <v>10</v>
      </c>
      <c r="F18" s="44" t="s">
        <v>318</v>
      </c>
      <c r="G18" s="45">
        <v>1500</v>
      </c>
      <c r="H18" t="s">
        <v>8</v>
      </c>
    </row>
    <row r="19" spans="1:8" x14ac:dyDescent="0.25">
      <c r="A19" s="44" t="s">
        <v>317</v>
      </c>
      <c r="B19" s="3">
        <v>45751</v>
      </c>
      <c r="C19" s="4" t="s">
        <v>9</v>
      </c>
      <c r="D19" t="s">
        <v>8</v>
      </c>
      <c r="E19" t="s">
        <v>10</v>
      </c>
      <c r="F19" s="44" t="s">
        <v>317</v>
      </c>
      <c r="G19" s="45">
        <v>1500</v>
      </c>
      <c r="H19" t="s">
        <v>8</v>
      </c>
    </row>
    <row r="20" spans="1:8" x14ac:dyDescent="0.25">
      <c r="A20" t="s">
        <v>321</v>
      </c>
      <c r="B20" s="3">
        <v>45751</v>
      </c>
      <c r="C20" s="4" t="s">
        <v>9</v>
      </c>
      <c r="D20" t="s">
        <v>8</v>
      </c>
      <c r="E20" t="s">
        <v>10</v>
      </c>
      <c r="F20" t="s">
        <v>321</v>
      </c>
      <c r="G20" s="5">
        <v>300</v>
      </c>
      <c r="H20" t="s">
        <v>8</v>
      </c>
    </row>
    <row r="21" spans="1:8" x14ac:dyDescent="0.25">
      <c r="A21" s="44" t="s">
        <v>320</v>
      </c>
      <c r="B21" s="3">
        <v>45751</v>
      </c>
      <c r="C21" s="4" t="s">
        <v>9</v>
      </c>
      <c r="D21" t="s">
        <v>8</v>
      </c>
      <c r="E21" t="s">
        <v>10</v>
      </c>
      <c r="F21" s="44" t="s">
        <v>320</v>
      </c>
      <c r="G21" s="45">
        <v>1500</v>
      </c>
      <c r="H21" t="s">
        <v>8</v>
      </c>
    </row>
    <row r="22" spans="1:8" x14ac:dyDescent="0.25">
      <c r="A22" t="s">
        <v>220</v>
      </c>
      <c r="B22" s="3">
        <v>45751</v>
      </c>
      <c r="C22" s="4" t="s">
        <v>9</v>
      </c>
      <c r="D22" t="s">
        <v>8</v>
      </c>
      <c r="E22" t="s">
        <v>10</v>
      </c>
      <c r="F22" t="s">
        <v>220</v>
      </c>
      <c r="G22" s="5">
        <v>2000</v>
      </c>
      <c r="H22" t="s">
        <v>8</v>
      </c>
    </row>
    <row r="23" spans="1:8" x14ac:dyDescent="0.25">
      <c r="A23" s="44" t="s">
        <v>310</v>
      </c>
      <c r="B23" s="3">
        <v>45751</v>
      </c>
      <c r="C23" s="4" t="s">
        <v>9</v>
      </c>
      <c r="D23" t="s">
        <v>8</v>
      </c>
      <c r="E23" t="s">
        <v>10</v>
      </c>
      <c r="F23" s="44" t="s">
        <v>310</v>
      </c>
      <c r="G23" s="45">
        <v>3919.36</v>
      </c>
      <c r="H23" t="s">
        <v>8</v>
      </c>
    </row>
    <row r="24" spans="1:8" x14ac:dyDescent="0.25">
      <c r="A24" s="44" t="s">
        <v>319</v>
      </c>
      <c r="B24" s="3">
        <v>45751</v>
      </c>
      <c r="C24" s="4" t="s">
        <v>9</v>
      </c>
      <c r="D24" t="s">
        <v>8</v>
      </c>
      <c r="E24" t="s">
        <v>10</v>
      </c>
      <c r="F24" s="44" t="s">
        <v>319</v>
      </c>
      <c r="G24" s="45">
        <v>2500</v>
      </c>
      <c r="H24" t="s">
        <v>8</v>
      </c>
    </row>
    <row r="25" spans="1:8" x14ac:dyDescent="0.25">
      <c r="A25" t="s">
        <v>242</v>
      </c>
      <c r="B25" s="3">
        <v>45751</v>
      </c>
      <c r="C25" s="4" t="s">
        <v>9</v>
      </c>
      <c r="D25" t="s">
        <v>8</v>
      </c>
      <c r="E25" t="s">
        <v>10</v>
      </c>
      <c r="F25" t="s">
        <v>242</v>
      </c>
      <c r="G25" s="5">
        <v>889.39</v>
      </c>
      <c r="H25" t="s">
        <v>8</v>
      </c>
    </row>
    <row r="26" spans="1:8" x14ac:dyDescent="0.25">
      <c r="A26" s="44" t="s">
        <v>323</v>
      </c>
      <c r="B26" s="3">
        <v>45752</v>
      </c>
      <c r="C26" s="4" t="s">
        <v>9</v>
      </c>
      <c r="D26" t="s">
        <v>8</v>
      </c>
      <c r="E26" t="s">
        <v>10</v>
      </c>
      <c r="F26" s="44" t="s">
        <v>323</v>
      </c>
      <c r="G26" s="46">
        <v>2170.9299999999998</v>
      </c>
      <c r="H26" t="s">
        <v>8</v>
      </c>
    </row>
    <row r="27" spans="1:8" x14ac:dyDescent="0.25">
      <c r="A27" s="44" t="s">
        <v>25</v>
      </c>
      <c r="B27" s="3">
        <v>45754</v>
      </c>
      <c r="C27" s="4" t="s">
        <v>9</v>
      </c>
      <c r="D27" t="s">
        <v>8</v>
      </c>
      <c r="E27" t="s">
        <v>10</v>
      </c>
      <c r="F27" s="44" t="s">
        <v>25</v>
      </c>
      <c r="G27" s="5">
        <v>400</v>
      </c>
      <c r="H27" t="s">
        <v>8</v>
      </c>
    </row>
    <row r="28" spans="1:8" x14ac:dyDescent="0.25">
      <c r="A28" s="44" t="s">
        <v>56</v>
      </c>
      <c r="B28" s="3">
        <v>45754</v>
      </c>
      <c r="C28" s="4" t="s">
        <v>9</v>
      </c>
      <c r="D28" t="s">
        <v>8</v>
      </c>
      <c r="E28" t="s">
        <v>10</v>
      </c>
      <c r="F28" s="44" t="s">
        <v>322</v>
      </c>
      <c r="G28" s="5">
        <v>300</v>
      </c>
      <c r="H28" t="s">
        <v>8</v>
      </c>
    </row>
    <row r="29" spans="1:8" x14ac:dyDescent="0.25">
      <c r="A29" s="44" t="s">
        <v>25</v>
      </c>
      <c r="B29" s="3">
        <v>45755</v>
      </c>
      <c r="C29" s="4" t="s">
        <v>9</v>
      </c>
      <c r="D29" t="s">
        <v>8</v>
      </c>
      <c r="E29" t="s">
        <v>10</v>
      </c>
      <c r="F29" s="44" t="s">
        <v>25</v>
      </c>
      <c r="G29" s="5">
        <v>400</v>
      </c>
      <c r="H29" t="s">
        <v>8</v>
      </c>
    </row>
    <row r="30" spans="1:8" x14ac:dyDescent="0.25">
      <c r="A30" s="44" t="s">
        <v>324</v>
      </c>
      <c r="B30" s="3">
        <v>45756</v>
      </c>
      <c r="C30" s="4" t="s">
        <v>9</v>
      </c>
      <c r="D30" t="s">
        <v>8</v>
      </c>
      <c r="E30" t="s">
        <v>10</v>
      </c>
      <c r="F30" s="44" t="s">
        <v>324</v>
      </c>
      <c r="G30" s="5">
        <f>15+84+83</f>
        <v>182</v>
      </c>
      <c r="H30" t="s">
        <v>8</v>
      </c>
    </row>
    <row r="31" spans="1:8" x14ac:dyDescent="0.25">
      <c r="A31" s="44" t="s">
        <v>325</v>
      </c>
      <c r="B31" s="3">
        <v>45756</v>
      </c>
      <c r="C31" s="4" t="s">
        <v>9</v>
      </c>
      <c r="D31" t="s">
        <v>8</v>
      </c>
      <c r="E31" t="s">
        <v>10</v>
      </c>
      <c r="F31" s="44" t="s">
        <v>325</v>
      </c>
      <c r="G31" s="5">
        <v>230</v>
      </c>
      <c r="H31" t="s">
        <v>8</v>
      </c>
    </row>
    <row r="32" spans="1:8" x14ac:dyDescent="0.25">
      <c r="A32" s="44" t="s">
        <v>25</v>
      </c>
      <c r="B32" s="3">
        <v>45757</v>
      </c>
      <c r="C32" s="4" t="s">
        <v>9</v>
      </c>
      <c r="D32" t="s">
        <v>8</v>
      </c>
      <c r="E32" t="s">
        <v>10</v>
      </c>
      <c r="F32" s="44" t="s">
        <v>25</v>
      </c>
      <c r="G32" s="5">
        <v>400</v>
      </c>
      <c r="H32" t="s">
        <v>8</v>
      </c>
    </row>
    <row r="33" spans="1:8" x14ac:dyDescent="0.25">
      <c r="A33" s="44" t="s">
        <v>326</v>
      </c>
      <c r="B33" s="3">
        <v>45757</v>
      </c>
      <c r="C33" s="4" t="s">
        <v>9</v>
      </c>
      <c r="D33" t="s">
        <v>8</v>
      </c>
      <c r="E33" t="s">
        <v>10</v>
      </c>
      <c r="F33" s="44" t="s">
        <v>326</v>
      </c>
      <c r="G33" s="5">
        <f>237+73</f>
        <v>310</v>
      </c>
      <c r="H33" t="s">
        <v>8</v>
      </c>
    </row>
    <row r="34" spans="1:8" x14ac:dyDescent="0.25">
      <c r="A34" s="44" t="s">
        <v>329</v>
      </c>
      <c r="B34" s="3">
        <v>45757</v>
      </c>
      <c r="C34" s="4" t="s">
        <v>9</v>
      </c>
      <c r="D34" t="s">
        <v>8</v>
      </c>
      <c r="E34" t="s">
        <v>10</v>
      </c>
      <c r="F34" s="44" t="s">
        <v>329</v>
      </c>
      <c r="G34" s="5">
        <v>8000</v>
      </c>
      <c r="H34" t="s">
        <v>8</v>
      </c>
    </row>
    <row r="35" spans="1:8" x14ac:dyDescent="0.25">
      <c r="A35" s="44" t="s">
        <v>26</v>
      </c>
      <c r="B35" s="3">
        <v>45758</v>
      </c>
      <c r="C35" s="4" t="s">
        <v>9</v>
      </c>
      <c r="D35" t="s">
        <v>8</v>
      </c>
      <c r="E35" t="s">
        <v>10</v>
      </c>
      <c r="F35" s="44" t="s">
        <v>26</v>
      </c>
      <c r="G35" s="5">
        <v>56418.19</v>
      </c>
      <c r="H35" t="s">
        <v>8</v>
      </c>
    </row>
    <row r="36" spans="1:8" x14ac:dyDescent="0.25">
      <c r="A36" s="44" t="s">
        <v>328</v>
      </c>
      <c r="B36" s="3">
        <v>45758</v>
      </c>
      <c r="C36" s="4" t="s">
        <v>9</v>
      </c>
      <c r="D36" t="s">
        <v>8</v>
      </c>
      <c r="E36" t="s">
        <v>10</v>
      </c>
      <c r="F36" s="44" t="s">
        <v>328</v>
      </c>
      <c r="G36" s="5">
        <v>40000</v>
      </c>
      <c r="H36" t="s">
        <v>8</v>
      </c>
    </row>
    <row r="37" spans="1:8" x14ac:dyDescent="0.25">
      <c r="A37" s="44" t="s">
        <v>25</v>
      </c>
      <c r="B37" s="3">
        <v>45758</v>
      </c>
      <c r="C37" s="4" t="s">
        <v>9</v>
      </c>
      <c r="D37" t="s">
        <v>8</v>
      </c>
      <c r="E37" t="s">
        <v>10</v>
      </c>
      <c r="F37" s="44" t="s">
        <v>25</v>
      </c>
      <c r="G37" s="5">
        <v>400</v>
      </c>
      <c r="H37" t="s">
        <v>8</v>
      </c>
    </row>
    <row r="38" spans="1:8" x14ac:dyDescent="0.25">
      <c r="A38" s="44" t="s">
        <v>242</v>
      </c>
      <c r="B38" s="3">
        <v>45758</v>
      </c>
      <c r="C38" s="4" t="s">
        <v>9</v>
      </c>
      <c r="D38" t="s">
        <v>8</v>
      </c>
      <c r="E38" t="s">
        <v>10</v>
      </c>
      <c r="F38" s="44" t="s">
        <v>242</v>
      </c>
      <c r="G38" s="5">
        <v>889.59</v>
      </c>
      <c r="H38" t="s">
        <v>8</v>
      </c>
    </row>
    <row r="39" spans="1:8" x14ac:dyDescent="0.25">
      <c r="A39" s="44" t="s">
        <v>330</v>
      </c>
      <c r="B39" s="3">
        <v>45758</v>
      </c>
      <c r="C39" s="4" t="s">
        <v>9</v>
      </c>
      <c r="D39" t="s">
        <v>8</v>
      </c>
      <c r="E39" t="s">
        <v>10</v>
      </c>
      <c r="F39" s="44" t="s">
        <v>330</v>
      </c>
      <c r="G39" s="5">
        <v>232</v>
      </c>
      <c r="H39" t="s">
        <v>8</v>
      </c>
    </row>
    <row r="40" spans="1:8" x14ac:dyDescent="0.25">
      <c r="A40" s="44" t="s">
        <v>207</v>
      </c>
      <c r="B40" s="3">
        <v>45758</v>
      </c>
      <c r="C40" s="4" t="s">
        <v>9</v>
      </c>
      <c r="D40" t="s">
        <v>8</v>
      </c>
      <c r="E40" t="s">
        <v>10</v>
      </c>
      <c r="F40" s="44" t="s">
        <v>207</v>
      </c>
      <c r="G40" s="5">
        <f>17*6</f>
        <v>102</v>
      </c>
      <c r="H40" t="s">
        <v>8</v>
      </c>
    </row>
    <row r="41" spans="1:8" x14ac:dyDescent="0.25">
      <c r="A41" s="44" t="s">
        <v>331</v>
      </c>
      <c r="B41" s="3">
        <v>45758</v>
      </c>
      <c r="C41" s="4" t="s">
        <v>9</v>
      </c>
      <c r="D41" t="s">
        <v>8</v>
      </c>
      <c r="E41" t="s">
        <v>10</v>
      </c>
      <c r="F41" s="44" t="s">
        <v>331</v>
      </c>
      <c r="G41" s="5">
        <v>800</v>
      </c>
      <c r="H41" t="s">
        <v>8</v>
      </c>
    </row>
    <row r="42" spans="1:8" x14ac:dyDescent="0.25">
      <c r="A42" s="44" t="s">
        <v>332</v>
      </c>
      <c r="B42" s="3">
        <v>45759</v>
      </c>
      <c r="C42" s="4" t="s">
        <v>9</v>
      </c>
      <c r="D42" t="s">
        <v>8</v>
      </c>
      <c r="E42" t="s">
        <v>10</v>
      </c>
      <c r="F42" s="44" t="s">
        <v>332</v>
      </c>
      <c r="G42" s="5">
        <v>300</v>
      </c>
      <c r="H42" t="s">
        <v>8</v>
      </c>
    </row>
    <row r="43" spans="1:8" x14ac:dyDescent="0.25">
      <c r="A43" s="44" t="s">
        <v>25</v>
      </c>
      <c r="B43" s="3">
        <v>45761</v>
      </c>
      <c r="C43" s="4" t="s">
        <v>9</v>
      </c>
      <c r="D43" t="s">
        <v>8</v>
      </c>
      <c r="E43" t="s">
        <v>10</v>
      </c>
      <c r="F43" s="44" t="s">
        <v>25</v>
      </c>
      <c r="G43" s="5">
        <v>400</v>
      </c>
      <c r="H43" t="s">
        <v>8</v>
      </c>
    </row>
    <row r="44" spans="1:8" x14ac:dyDescent="0.25">
      <c r="A44" s="44" t="s">
        <v>207</v>
      </c>
      <c r="B44" s="3">
        <v>45761</v>
      </c>
      <c r="C44" s="4" t="s">
        <v>9</v>
      </c>
      <c r="D44" t="s">
        <v>8</v>
      </c>
      <c r="E44" t="s">
        <v>10</v>
      </c>
      <c r="F44" s="44" t="s">
        <v>207</v>
      </c>
      <c r="G44" s="5">
        <f>18*6</f>
        <v>108</v>
      </c>
      <c r="H44" t="s">
        <v>8</v>
      </c>
    </row>
    <row r="45" spans="1:8" x14ac:dyDescent="0.25">
      <c r="A45" s="44" t="s">
        <v>25</v>
      </c>
      <c r="B45" s="3">
        <v>45762</v>
      </c>
      <c r="C45" s="4" t="s">
        <v>9</v>
      </c>
      <c r="D45" t="s">
        <v>8</v>
      </c>
      <c r="E45" t="s">
        <v>10</v>
      </c>
      <c r="F45" s="44" t="s">
        <v>25</v>
      </c>
      <c r="G45" s="5">
        <v>400</v>
      </c>
      <c r="H45" t="s">
        <v>8</v>
      </c>
    </row>
    <row r="46" spans="1:8" x14ac:dyDescent="0.25">
      <c r="A46" s="44" t="s">
        <v>34</v>
      </c>
      <c r="B46" s="3">
        <v>45762</v>
      </c>
      <c r="C46" s="4" t="s">
        <v>9</v>
      </c>
      <c r="D46" t="s">
        <v>8</v>
      </c>
      <c r="E46" t="s">
        <v>10</v>
      </c>
      <c r="F46" s="44" t="s">
        <v>34</v>
      </c>
      <c r="G46" s="5">
        <f>67629.65+1500</f>
        <v>69129.649999999994</v>
      </c>
      <c r="H46" t="s">
        <v>8</v>
      </c>
    </row>
    <row r="47" spans="1:8" x14ac:dyDescent="0.25">
      <c r="A47" s="44" t="s">
        <v>334</v>
      </c>
      <c r="B47" s="3">
        <v>45762</v>
      </c>
      <c r="C47" s="4" t="s">
        <v>9</v>
      </c>
      <c r="D47" t="s">
        <v>8</v>
      </c>
      <c r="E47" t="s">
        <v>10</v>
      </c>
      <c r="F47" s="44" t="s">
        <v>334</v>
      </c>
      <c r="G47" s="5">
        <v>296</v>
      </c>
      <c r="H47" t="s">
        <v>8</v>
      </c>
    </row>
    <row r="48" spans="1:8" x14ac:dyDescent="0.25">
      <c r="A48" s="44" t="s">
        <v>335</v>
      </c>
      <c r="B48" s="3">
        <v>45762</v>
      </c>
      <c r="C48" s="4" t="s">
        <v>9</v>
      </c>
      <c r="D48" t="s">
        <v>8</v>
      </c>
      <c r="E48" t="s">
        <v>10</v>
      </c>
      <c r="F48" s="44" t="s">
        <v>335</v>
      </c>
      <c r="G48" s="5">
        <f>46+317</f>
        <v>363</v>
      </c>
      <c r="H48" t="s">
        <v>8</v>
      </c>
    </row>
    <row r="49" spans="1:8" x14ac:dyDescent="0.25">
      <c r="A49" s="44" t="s">
        <v>220</v>
      </c>
      <c r="B49" s="3">
        <v>45762</v>
      </c>
      <c r="C49" s="4" t="s">
        <v>9</v>
      </c>
      <c r="D49" t="s">
        <v>8</v>
      </c>
      <c r="E49" t="s">
        <v>10</v>
      </c>
      <c r="F49" s="44" t="s">
        <v>220</v>
      </c>
      <c r="G49" s="5">
        <v>4000</v>
      </c>
      <c r="H49" t="s">
        <v>8</v>
      </c>
    </row>
    <row r="50" spans="1:8" x14ac:dyDescent="0.25">
      <c r="A50" t="s">
        <v>339</v>
      </c>
      <c r="B50" s="3">
        <v>45762</v>
      </c>
      <c r="C50" s="4" t="s">
        <v>9</v>
      </c>
      <c r="D50" t="s">
        <v>8</v>
      </c>
      <c r="E50" t="s">
        <v>10</v>
      </c>
      <c r="F50" t="s">
        <v>339</v>
      </c>
      <c r="G50" s="5">
        <f>25+28.76+150+14.78</f>
        <v>218.54</v>
      </c>
      <c r="H50" t="s">
        <v>8</v>
      </c>
    </row>
    <row r="51" spans="1:8" x14ac:dyDescent="0.25">
      <c r="A51" t="s">
        <v>336</v>
      </c>
      <c r="B51" s="3">
        <v>45762</v>
      </c>
      <c r="C51" s="4" t="s">
        <v>9</v>
      </c>
      <c r="D51" t="s">
        <v>8</v>
      </c>
      <c r="E51" t="s">
        <v>10</v>
      </c>
      <c r="F51" t="s">
        <v>336</v>
      </c>
      <c r="G51" s="53">
        <v>4898</v>
      </c>
      <c r="H51" t="s">
        <v>8</v>
      </c>
    </row>
    <row r="52" spans="1:8" x14ac:dyDescent="0.25">
      <c r="A52" t="s">
        <v>28</v>
      </c>
      <c r="B52" s="3">
        <v>45762</v>
      </c>
      <c r="C52" s="4" t="s">
        <v>9</v>
      </c>
      <c r="D52" t="s">
        <v>8</v>
      </c>
      <c r="E52" t="s">
        <v>10</v>
      </c>
      <c r="F52" t="s">
        <v>28</v>
      </c>
      <c r="G52" s="53">
        <v>1800</v>
      </c>
      <c r="H52" t="s">
        <v>8</v>
      </c>
    </row>
    <row r="53" spans="1:8" x14ac:dyDescent="0.25">
      <c r="A53" t="s">
        <v>30</v>
      </c>
      <c r="B53" s="3">
        <v>45762</v>
      </c>
      <c r="C53" s="4" t="s">
        <v>9</v>
      </c>
      <c r="D53" t="s">
        <v>8</v>
      </c>
      <c r="E53" t="s">
        <v>10</v>
      </c>
      <c r="F53" t="s">
        <v>30</v>
      </c>
      <c r="G53" s="53">
        <v>2800</v>
      </c>
      <c r="H53" t="s">
        <v>8</v>
      </c>
    </row>
    <row r="54" spans="1:8" x14ac:dyDescent="0.25">
      <c r="A54" t="s">
        <v>36</v>
      </c>
      <c r="B54" s="3">
        <v>45762</v>
      </c>
      <c r="C54" s="4" t="s">
        <v>9</v>
      </c>
      <c r="D54" t="s">
        <v>8</v>
      </c>
      <c r="E54" t="s">
        <v>10</v>
      </c>
      <c r="F54" t="s">
        <v>36</v>
      </c>
      <c r="G54" s="53">
        <v>2000</v>
      </c>
      <c r="H54" t="s">
        <v>8</v>
      </c>
    </row>
    <row r="55" spans="1:8" x14ac:dyDescent="0.25">
      <c r="A55" t="s">
        <v>273</v>
      </c>
      <c r="B55" s="3">
        <v>45762</v>
      </c>
      <c r="C55" s="4" t="s">
        <v>9</v>
      </c>
      <c r="D55" t="s">
        <v>8</v>
      </c>
      <c r="E55" t="s">
        <v>10</v>
      </c>
      <c r="F55" t="s">
        <v>273</v>
      </c>
      <c r="G55" s="53">
        <v>2000</v>
      </c>
      <c r="H55" t="s">
        <v>8</v>
      </c>
    </row>
    <row r="56" spans="1:8" x14ac:dyDescent="0.25">
      <c r="A56" t="s">
        <v>31</v>
      </c>
      <c r="B56" s="3">
        <v>45762</v>
      </c>
      <c r="C56" s="4" t="s">
        <v>9</v>
      </c>
      <c r="D56" t="s">
        <v>8</v>
      </c>
      <c r="E56" t="s">
        <v>10</v>
      </c>
      <c r="F56" t="s">
        <v>31</v>
      </c>
      <c r="G56" s="53">
        <v>5000</v>
      </c>
      <c r="H56" t="s">
        <v>8</v>
      </c>
    </row>
    <row r="57" spans="1:8" x14ac:dyDescent="0.25">
      <c r="A57" t="s">
        <v>337</v>
      </c>
      <c r="B57" s="3">
        <v>45762</v>
      </c>
      <c r="C57" s="4" t="s">
        <v>9</v>
      </c>
      <c r="D57" t="s">
        <v>8</v>
      </c>
      <c r="E57" t="s">
        <v>10</v>
      </c>
      <c r="F57" t="s">
        <v>337</v>
      </c>
      <c r="G57" s="53">
        <v>2000</v>
      </c>
      <c r="H57" t="s">
        <v>8</v>
      </c>
    </row>
    <row r="58" spans="1:8" x14ac:dyDescent="0.25">
      <c r="A58" t="s">
        <v>29</v>
      </c>
      <c r="B58" s="3">
        <v>45762</v>
      </c>
      <c r="C58" s="4" t="s">
        <v>9</v>
      </c>
      <c r="D58" t="s">
        <v>8</v>
      </c>
      <c r="E58" t="s">
        <v>10</v>
      </c>
      <c r="F58" t="s">
        <v>29</v>
      </c>
      <c r="G58" s="53">
        <v>2000</v>
      </c>
      <c r="H58" t="s">
        <v>8</v>
      </c>
    </row>
    <row r="59" spans="1:8" x14ac:dyDescent="0.25">
      <c r="A59" t="s">
        <v>242</v>
      </c>
      <c r="B59" s="3">
        <v>45762</v>
      </c>
      <c r="C59" s="4" t="s">
        <v>9</v>
      </c>
      <c r="D59" t="s">
        <v>8</v>
      </c>
      <c r="E59" t="s">
        <v>10</v>
      </c>
      <c r="F59" t="s">
        <v>242</v>
      </c>
      <c r="G59" s="52">
        <v>889.59</v>
      </c>
      <c r="H59" t="s">
        <v>8</v>
      </c>
    </row>
    <row r="60" spans="1:8" x14ac:dyDescent="0.25">
      <c r="A60" t="s">
        <v>252</v>
      </c>
      <c r="B60" s="3">
        <v>45762</v>
      </c>
      <c r="C60" s="4" t="s">
        <v>9</v>
      </c>
      <c r="D60" t="s">
        <v>8</v>
      </c>
      <c r="E60" t="s">
        <v>10</v>
      </c>
      <c r="F60" t="s">
        <v>252</v>
      </c>
      <c r="G60" s="53">
        <v>906.1</v>
      </c>
      <c r="H60" t="s">
        <v>8</v>
      </c>
    </row>
    <row r="61" spans="1:8" x14ac:dyDescent="0.25">
      <c r="A61" t="s">
        <v>338</v>
      </c>
      <c r="B61" s="3">
        <v>45763</v>
      </c>
      <c r="C61" s="4" t="s">
        <v>9</v>
      </c>
      <c r="D61" t="s">
        <v>8</v>
      </c>
      <c r="E61" t="s">
        <v>10</v>
      </c>
      <c r="F61" t="s">
        <v>338</v>
      </c>
      <c r="G61" s="52">
        <v>4269</v>
      </c>
      <c r="H61" t="s">
        <v>8</v>
      </c>
    </row>
    <row r="62" spans="1:8" x14ac:dyDescent="0.25">
      <c r="A62" t="s">
        <v>35</v>
      </c>
      <c r="B62" s="3">
        <v>45763</v>
      </c>
      <c r="C62" s="4" t="s">
        <v>9</v>
      </c>
      <c r="D62" t="s">
        <v>8</v>
      </c>
      <c r="E62" t="s">
        <v>10</v>
      </c>
      <c r="F62" t="s">
        <v>35</v>
      </c>
      <c r="G62" s="53">
        <v>5291.82</v>
      </c>
      <c r="H62" t="s">
        <v>8</v>
      </c>
    </row>
    <row r="63" spans="1:8" x14ac:dyDescent="0.25">
      <c r="A63" t="s">
        <v>340</v>
      </c>
      <c r="B63" s="3">
        <v>45763</v>
      </c>
      <c r="C63" s="4" t="s">
        <v>9</v>
      </c>
      <c r="D63" t="s">
        <v>8</v>
      </c>
      <c r="E63" t="s">
        <v>10</v>
      </c>
      <c r="F63" t="s">
        <v>340</v>
      </c>
      <c r="G63" s="52">
        <v>293</v>
      </c>
      <c r="H63" t="s">
        <v>8</v>
      </c>
    </row>
    <row r="64" spans="1:8" x14ac:dyDescent="0.25">
      <c r="A64" t="s">
        <v>341</v>
      </c>
      <c r="B64" s="3">
        <v>45763</v>
      </c>
      <c r="C64" s="4" t="s">
        <v>9</v>
      </c>
      <c r="D64" t="s">
        <v>8</v>
      </c>
      <c r="E64" t="s">
        <v>10</v>
      </c>
      <c r="F64" t="s">
        <v>341</v>
      </c>
      <c r="G64" s="5">
        <f>70+141</f>
        <v>211</v>
      </c>
      <c r="H64" t="s">
        <v>8</v>
      </c>
    </row>
    <row r="65" spans="1:8" x14ac:dyDescent="0.25">
      <c r="A65" t="s">
        <v>343</v>
      </c>
      <c r="B65" s="3">
        <v>45764</v>
      </c>
      <c r="C65" s="4" t="s">
        <v>9</v>
      </c>
      <c r="D65" t="s">
        <v>8</v>
      </c>
      <c r="E65" t="s">
        <v>10</v>
      </c>
      <c r="F65" t="s">
        <v>343</v>
      </c>
      <c r="G65" s="5">
        <v>45544.840000000011</v>
      </c>
      <c r="H65" t="s">
        <v>8</v>
      </c>
    </row>
    <row r="66" spans="1:8" x14ac:dyDescent="0.25">
      <c r="A66" t="s">
        <v>349</v>
      </c>
      <c r="B66" s="3">
        <v>45764</v>
      </c>
      <c r="C66" s="4" t="s">
        <v>9</v>
      </c>
      <c r="D66" t="s">
        <v>8</v>
      </c>
      <c r="E66" t="s">
        <v>10</v>
      </c>
      <c r="F66" t="s">
        <v>349</v>
      </c>
      <c r="G66" s="5">
        <v>9803.369999999999</v>
      </c>
      <c r="H66" t="s">
        <v>8</v>
      </c>
    </row>
    <row r="67" spans="1:8" x14ac:dyDescent="0.25">
      <c r="A67" t="s">
        <v>346</v>
      </c>
      <c r="B67" s="3">
        <v>45765</v>
      </c>
      <c r="C67" s="4" t="s">
        <v>9</v>
      </c>
      <c r="D67" t="s">
        <v>8</v>
      </c>
      <c r="E67" t="s">
        <v>10</v>
      </c>
      <c r="F67" t="s">
        <v>346</v>
      </c>
      <c r="G67" s="5">
        <v>300</v>
      </c>
      <c r="H67" t="s">
        <v>8</v>
      </c>
    </row>
    <row r="68" spans="1:8" x14ac:dyDescent="0.25">
      <c r="A68" t="s">
        <v>342</v>
      </c>
      <c r="B68" s="3">
        <v>45765</v>
      </c>
      <c r="C68" s="4" t="s">
        <v>9</v>
      </c>
      <c r="D68" t="s">
        <v>8</v>
      </c>
      <c r="E68" t="s">
        <v>10</v>
      </c>
      <c r="F68" t="s">
        <v>342</v>
      </c>
      <c r="G68" s="52">
        <v>7000</v>
      </c>
      <c r="H68" t="s">
        <v>8</v>
      </c>
    </row>
    <row r="69" spans="1:8" x14ac:dyDescent="0.25">
      <c r="A69" t="s">
        <v>344</v>
      </c>
      <c r="B69" s="3">
        <v>45765</v>
      </c>
      <c r="C69" s="4" t="s">
        <v>9</v>
      </c>
      <c r="D69" t="s">
        <v>8</v>
      </c>
      <c r="E69" t="s">
        <v>10</v>
      </c>
      <c r="F69" t="s">
        <v>344</v>
      </c>
      <c r="G69" s="5">
        <v>1050</v>
      </c>
      <c r="H69" t="s">
        <v>8</v>
      </c>
    </row>
    <row r="70" spans="1:8" x14ac:dyDescent="0.25">
      <c r="A70" t="s">
        <v>350</v>
      </c>
      <c r="B70" s="3">
        <v>45765</v>
      </c>
      <c r="C70" s="4" t="s">
        <v>9</v>
      </c>
      <c r="D70" t="s">
        <v>8</v>
      </c>
      <c r="E70" t="s">
        <v>10</v>
      </c>
      <c r="F70" t="s">
        <v>350</v>
      </c>
      <c r="G70" s="5">
        <v>500</v>
      </c>
      <c r="H70" t="s">
        <v>8</v>
      </c>
    </row>
    <row r="71" spans="1:8" x14ac:dyDescent="0.25">
      <c r="A71" t="s">
        <v>25</v>
      </c>
      <c r="B71" s="3">
        <v>45768</v>
      </c>
      <c r="C71" s="4" t="s">
        <v>9</v>
      </c>
      <c r="D71" t="s">
        <v>8</v>
      </c>
      <c r="E71" t="s">
        <v>10</v>
      </c>
      <c r="F71" t="s">
        <v>25</v>
      </c>
      <c r="G71" s="5">
        <v>400</v>
      </c>
      <c r="H71" t="s">
        <v>8</v>
      </c>
    </row>
    <row r="72" spans="1:8" x14ac:dyDescent="0.25">
      <c r="A72" t="s">
        <v>25</v>
      </c>
      <c r="B72" s="3">
        <v>45769</v>
      </c>
      <c r="C72" s="4" t="s">
        <v>9</v>
      </c>
      <c r="D72" t="s">
        <v>8</v>
      </c>
      <c r="E72" t="s">
        <v>10</v>
      </c>
      <c r="F72" t="s">
        <v>25</v>
      </c>
      <c r="G72" s="5">
        <v>400</v>
      </c>
      <c r="H72" t="s">
        <v>8</v>
      </c>
    </row>
    <row r="73" spans="1:8" x14ac:dyDescent="0.25">
      <c r="A73" t="s">
        <v>33</v>
      </c>
      <c r="B73" s="3">
        <v>45769</v>
      </c>
      <c r="C73" s="4" t="s">
        <v>9</v>
      </c>
      <c r="D73" t="s">
        <v>8</v>
      </c>
      <c r="E73" t="s">
        <v>10</v>
      </c>
      <c r="F73" t="s">
        <v>348</v>
      </c>
      <c r="G73" s="5">
        <f>83+84</f>
        <v>167</v>
      </c>
      <c r="H73" t="s">
        <v>8</v>
      </c>
    </row>
    <row r="74" spans="1:8" x14ac:dyDescent="0.25">
      <c r="A74" t="s">
        <v>345</v>
      </c>
      <c r="B74" s="3">
        <v>45770</v>
      </c>
      <c r="C74" s="4" t="s">
        <v>9</v>
      </c>
      <c r="D74" t="s">
        <v>8</v>
      </c>
      <c r="E74" t="s">
        <v>10</v>
      </c>
      <c r="F74" t="s">
        <v>345</v>
      </c>
      <c r="G74" s="5">
        <v>90</v>
      </c>
      <c r="H74" t="s">
        <v>8</v>
      </c>
    </row>
    <row r="75" spans="1:8" x14ac:dyDescent="0.25">
      <c r="A75" t="s">
        <v>346</v>
      </c>
      <c r="B75" s="3">
        <v>45770</v>
      </c>
      <c r="C75" s="4" t="s">
        <v>9</v>
      </c>
      <c r="D75" t="s">
        <v>8</v>
      </c>
      <c r="E75" t="s">
        <v>10</v>
      </c>
      <c r="F75" t="s">
        <v>346</v>
      </c>
      <c r="G75" s="5">
        <v>300</v>
      </c>
      <c r="H75" t="s">
        <v>8</v>
      </c>
    </row>
    <row r="76" spans="1:8" x14ac:dyDescent="0.25">
      <c r="A76" t="s">
        <v>347</v>
      </c>
      <c r="B76" s="3">
        <v>45770</v>
      </c>
      <c r="C76" s="4" t="s">
        <v>9</v>
      </c>
      <c r="D76" t="s">
        <v>8</v>
      </c>
      <c r="E76" t="s">
        <v>10</v>
      </c>
      <c r="F76" t="s">
        <v>347</v>
      </c>
      <c r="G76" s="5">
        <v>450</v>
      </c>
      <c r="H76" t="s">
        <v>8</v>
      </c>
    </row>
    <row r="77" spans="1:8" x14ac:dyDescent="0.25">
      <c r="A77" t="s">
        <v>25</v>
      </c>
      <c r="B77" s="3">
        <v>45771</v>
      </c>
      <c r="C77" s="4" t="s">
        <v>9</v>
      </c>
      <c r="D77" t="s">
        <v>8</v>
      </c>
      <c r="E77" t="s">
        <v>10</v>
      </c>
      <c r="F77" t="s">
        <v>25</v>
      </c>
      <c r="G77" s="5">
        <v>400</v>
      </c>
      <c r="H77" t="s">
        <v>8</v>
      </c>
    </row>
    <row r="78" spans="1:8" x14ac:dyDescent="0.25">
      <c r="A78" t="s">
        <v>351</v>
      </c>
      <c r="B78" s="3">
        <v>45771</v>
      </c>
      <c r="C78" s="4" t="s">
        <v>9</v>
      </c>
      <c r="D78" t="s">
        <v>8</v>
      </c>
      <c r="E78" t="s">
        <v>10</v>
      </c>
      <c r="F78" t="s">
        <v>351</v>
      </c>
      <c r="G78" s="5">
        <v>450</v>
      </c>
      <c r="H78" t="s">
        <v>8</v>
      </c>
    </row>
    <row r="79" spans="1:8" x14ac:dyDescent="0.25">
      <c r="A79" t="s">
        <v>353</v>
      </c>
      <c r="B79" s="3">
        <v>45772</v>
      </c>
      <c r="C79" s="4" t="s">
        <v>9</v>
      </c>
      <c r="D79" t="s">
        <v>8</v>
      </c>
      <c r="E79" t="s">
        <v>10</v>
      </c>
      <c r="F79" t="s">
        <v>353</v>
      </c>
      <c r="G79" s="5">
        <v>600</v>
      </c>
      <c r="H79" t="s">
        <v>8</v>
      </c>
    </row>
    <row r="80" spans="1:8" x14ac:dyDescent="0.25">
      <c r="A80" t="s">
        <v>25</v>
      </c>
      <c r="B80" s="3">
        <v>45772</v>
      </c>
      <c r="C80" s="4" t="s">
        <v>9</v>
      </c>
      <c r="D80" t="s">
        <v>8</v>
      </c>
      <c r="E80" t="s">
        <v>10</v>
      </c>
      <c r="F80" t="s">
        <v>25</v>
      </c>
      <c r="G80" s="5">
        <v>400</v>
      </c>
      <c r="H80" t="s">
        <v>8</v>
      </c>
    </row>
    <row r="81" spans="1:8" x14ac:dyDescent="0.25">
      <c r="A81" t="s">
        <v>354</v>
      </c>
      <c r="B81" s="3">
        <v>45772</v>
      </c>
      <c r="C81" s="4" t="s">
        <v>9</v>
      </c>
      <c r="D81" t="s">
        <v>8</v>
      </c>
      <c r="E81" t="s">
        <v>10</v>
      </c>
      <c r="F81" t="s">
        <v>354</v>
      </c>
      <c r="G81" s="5">
        <v>300</v>
      </c>
      <c r="H81" t="s">
        <v>8</v>
      </c>
    </row>
    <row r="82" spans="1:8" x14ac:dyDescent="0.25">
      <c r="A82" t="s">
        <v>26</v>
      </c>
      <c r="B82" s="3">
        <v>45772</v>
      </c>
      <c r="C82" s="4" t="s">
        <v>9</v>
      </c>
      <c r="D82" t="s">
        <v>8</v>
      </c>
      <c r="E82" t="s">
        <v>10</v>
      </c>
      <c r="F82" t="s">
        <v>26</v>
      </c>
      <c r="G82" s="5">
        <v>51704.381428571425</v>
      </c>
      <c r="H82" t="s">
        <v>8</v>
      </c>
    </row>
    <row r="83" spans="1:8" x14ac:dyDescent="0.25">
      <c r="A83" t="s">
        <v>179</v>
      </c>
      <c r="B83" s="3">
        <v>45772</v>
      </c>
      <c r="C83" s="4" t="s">
        <v>9</v>
      </c>
      <c r="D83" t="s">
        <v>8</v>
      </c>
      <c r="E83" t="s">
        <v>10</v>
      </c>
      <c r="F83" t="s">
        <v>179</v>
      </c>
      <c r="G83" s="5">
        <v>4397</v>
      </c>
      <c r="H83" t="s">
        <v>8</v>
      </c>
    </row>
    <row r="84" spans="1:8" x14ac:dyDescent="0.25">
      <c r="A84" t="s">
        <v>355</v>
      </c>
      <c r="B84" s="3">
        <v>45772</v>
      </c>
      <c r="C84" s="4" t="s">
        <v>9</v>
      </c>
      <c r="D84" t="s">
        <v>8</v>
      </c>
      <c r="E84" t="s">
        <v>10</v>
      </c>
      <c r="F84" t="s">
        <v>355</v>
      </c>
      <c r="G84" s="5">
        <f>18000*2</f>
        <v>36000</v>
      </c>
      <c r="H84" t="s">
        <v>8</v>
      </c>
    </row>
    <row r="85" spans="1:8" x14ac:dyDescent="0.25">
      <c r="A85" t="s">
        <v>358</v>
      </c>
      <c r="B85" s="3">
        <v>45772</v>
      </c>
      <c r="C85" s="4" t="s">
        <v>9</v>
      </c>
      <c r="D85" t="s">
        <v>8</v>
      </c>
      <c r="E85" t="s">
        <v>10</v>
      </c>
      <c r="F85" t="s">
        <v>358</v>
      </c>
      <c r="G85" s="5">
        <v>800</v>
      </c>
      <c r="H85" t="s">
        <v>8</v>
      </c>
    </row>
    <row r="86" spans="1:8" x14ac:dyDescent="0.25">
      <c r="A86" t="s">
        <v>366</v>
      </c>
      <c r="B86" s="3">
        <v>45772</v>
      </c>
      <c r="C86" s="4" t="s">
        <v>9</v>
      </c>
      <c r="D86" t="s">
        <v>8</v>
      </c>
      <c r="E86" t="s">
        <v>10</v>
      </c>
      <c r="F86" t="s">
        <v>366</v>
      </c>
      <c r="G86" s="5">
        <v>1200</v>
      </c>
      <c r="H86" t="s">
        <v>8</v>
      </c>
    </row>
    <row r="87" spans="1:8" x14ac:dyDescent="0.25">
      <c r="A87" t="s">
        <v>356</v>
      </c>
      <c r="B87" s="3">
        <v>45773</v>
      </c>
      <c r="C87" s="4" t="s">
        <v>9</v>
      </c>
      <c r="D87" t="s">
        <v>8</v>
      </c>
      <c r="E87" t="s">
        <v>10</v>
      </c>
      <c r="F87" t="s">
        <v>356</v>
      </c>
      <c r="G87" s="5">
        <v>15000</v>
      </c>
      <c r="H87" t="s">
        <v>8</v>
      </c>
    </row>
    <row r="88" spans="1:8" x14ac:dyDescent="0.25">
      <c r="A88" t="s">
        <v>359</v>
      </c>
      <c r="B88" s="3">
        <v>45773</v>
      </c>
      <c r="C88" s="4" t="s">
        <v>9</v>
      </c>
      <c r="D88" t="s">
        <v>8</v>
      </c>
      <c r="E88" t="s">
        <v>10</v>
      </c>
      <c r="F88" t="s">
        <v>359</v>
      </c>
      <c r="G88" s="5">
        <v>2000</v>
      </c>
      <c r="H88" t="s">
        <v>8</v>
      </c>
    </row>
    <row r="89" spans="1:8" x14ac:dyDescent="0.25">
      <c r="A89" t="s">
        <v>357</v>
      </c>
      <c r="B89" s="3">
        <v>45773</v>
      </c>
      <c r="C89" s="4" t="s">
        <v>9</v>
      </c>
      <c r="D89" t="s">
        <v>8</v>
      </c>
      <c r="E89" t="s">
        <v>10</v>
      </c>
      <c r="F89" t="s">
        <v>357</v>
      </c>
      <c r="G89" s="5">
        <v>1500</v>
      </c>
      <c r="H89" t="s">
        <v>8</v>
      </c>
    </row>
    <row r="90" spans="1:8" x14ac:dyDescent="0.25">
      <c r="A90" t="s">
        <v>362</v>
      </c>
      <c r="B90" s="3">
        <v>45773</v>
      </c>
      <c r="C90" s="4" t="s">
        <v>9</v>
      </c>
      <c r="D90" t="s">
        <v>8</v>
      </c>
      <c r="E90" t="s">
        <v>10</v>
      </c>
      <c r="F90" t="s">
        <v>362</v>
      </c>
      <c r="G90" s="5">
        <v>400</v>
      </c>
      <c r="H90" t="s">
        <v>8</v>
      </c>
    </row>
    <row r="91" spans="1:8" x14ac:dyDescent="0.25">
      <c r="A91" t="s">
        <v>363</v>
      </c>
      <c r="B91" s="3">
        <v>45775</v>
      </c>
      <c r="C91" s="4" t="s">
        <v>9</v>
      </c>
      <c r="D91" t="s">
        <v>8</v>
      </c>
      <c r="E91" t="s">
        <v>10</v>
      </c>
      <c r="F91" t="s">
        <v>364</v>
      </c>
      <c r="G91" s="5">
        <v>500</v>
      </c>
      <c r="H91" t="s">
        <v>8</v>
      </c>
    </row>
    <row r="92" spans="1:8" x14ac:dyDescent="0.25">
      <c r="A92" t="s">
        <v>363</v>
      </c>
      <c r="B92" s="3">
        <v>45775</v>
      </c>
      <c r="C92" s="4" t="s">
        <v>9</v>
      </c>
      <c r="D92" t="s">
        <v>8</v>
      </c>
      <c r="E92" t="s">
        <v>10</v>
      </c>
      <c r="F92" t="s">
        <v>365</v>
      </c>
      <c r="G92" s="5">
        <v>500</v>
      </c>
      <c r="H92" t="s">
        <v>8</v>
      </c>
    </row>
    <row r="93" spans="1:8" x14ac:dyDescent="0.25">
      <c r="A93" t="s">
        <v>25</v>
      </c>
      <c r="B93" s="3">
        <v>45775</v>
      </c>
      <c r="C93" s="4" t="s">
        <v>9</v>
      </c>
      <c r="D93" t="s">
        <v>8</v>
      </c>
      <c r="E93" t="s">
        <v>10</v>
      </c>
      <c r="F93" t="s">
        <v>25</v>
      </c>
      <c r="G93" s="5">
        <v>400</v>
      </c>
      <c r="H93" t="s">
        <v>8</v>
      </c>
    </row>
    <row r="94" spans="1:8" x14ac:dyDescent="0.25">
      <c r="A94" t="s">
        <v>360</v>
      </c>
      <c r="B94" s="3">
        <v>45775</v>
      </c>
      <c r="C94" s="4" t="s">
        <v>9</v>
      </c>
      <c r="D94" t="s">
        <v>8</v>
      </c>
      <c r="E94" t="s">
        <v>10</v>
      </c>
      <c r="F94" t="s">
        <v>360</v>
      </c>
      <c r="G94" s="5">
        <v>35</v>
      </c>
      <c r="H94" t="s">
        <v>8</v>
      </c>
    </row>
    <row r="95" spans="1:8" x14ac:dyDescent="0.25">
      <c r="A95" t="s">
        <v>361</v>
      </c>
      <c r="B95" s="3">
        <v>45776</v>
      </c>
      <c r="C95" s="4" t="s">
        <v>9</v>
      </c>
      <c r="D95" t="s">
        <v>8</v>
      </c>
      <c r="E95" t="s">
        <v>10</v>
      </c>
      <c r="F95" t="s">
        <v>361</v>
      </c>
      <c r="G95" s="5">
        <v>30000</v>
      </c>
      <c r="H95" t="s">
        <v>8</v>
      </c>
    </row>
    <row r="96" spans="1:8" x14ac:dyDescent="0.25">
      <c r="A96" t="s">
        <v>367</v>
      </c>
      <c r="B96" s="3">
        <v>45776</v>
      </c>
      <c r="C96" s="4" t="s">
        <v>9</v>
      </c>
      <c r="D96" t="s">
        <v>8</v>
      </c>
      <c r="E96" t="s">
        <v>10</v>
      </c>
      <c r="F96" t="s">
        <v>367</v>
      </c>
      <c r="G96" s="5">
        <v>2000</v>
      </c>
      <c r="H96" t="s">
        <v>8</v>
      </c>
    </row>
    <row r="97" spans="1:8" x14ac:dyDescent="0.25">
      <c r="A97" t="s">
        <v>25</v>
      </c>
      <c r="B97" s="3">
        <v>45776</v>
      </c>
      <c r="C97" s="4" t="s">
        <v>9</v>
      </c>
      <c r="D97" t="s">
        <v>8</v>
      </c>
      <c r="E97" t="s">
        <v>10</v>
      </c>
      <c r="F97" t="s">
        <v>25</v>
      </c>
      <c r="G97" s="5">
        <v>400</v>
      </c>
      <c r="H97" t="s">
        <v>8</v>
      </c>
    </row>
    <row r="98" spans="1:8" x14ac:dyDescent="0.25">
      <c r="A98" t="s">
        <v>368</v>
      </c>
      <c r="B98" s="3">
        <v>45776</v>
      </c>
      <c r="C98" s="4" t="s">
        <v>9</v>
      </c>
      <c r="D98" t="s">
        <v>8</v>
      </c>
      <c r="E98" t="s">
        <v>10</v>
      </c>
      <c r="F98" t="s">
        <v>368</v>
      </c>
      <c r="G98" s="5">
        <v>800</v>
      </c>
      <c r="H98" t="s">
        <v>8</v>
      </c>
    </row>
    <row r="99" spans="1:8" x14ac:dyDescent="0.25">
      <c r="A99" t="s">
        <v>368</v>
      </c>
      <c r="B99" s="3">
        <v>45776</v>
      </c>
      <c r="C99" s="4" t="s">
        <v>9</v>
      </c>
      <c r="D99" t="s">
        <v>8</v>
      </c>
      <c r="E99" t="s">
        <v>10</v>
      </c>
      <c r="F99" t="s">
        <v>368</v>
      </c>
      <c r="G99" s="5">
        <v>6488</v>
      </c>
      <c r="H99" t="s">
        <v>8</v>
      </c>
    </row>
    <row r="100" spans="1:8" x14ac:dyDescent="0.25">
      <c r="A100" t="s">
        <v>368</v>
      </c>
      <c r="B100" s="3">
        <v>45776</v>
      </c>
      <c r="C100" s="4" t="s">
        <v>9</v>
      </c>
      <c r="D100" t="s">
        <v>8</v>
      </c>
      <c r="E100" t="s">
        <v>10</v>
      </c>
      <c r="F100" t="s">
        <v>368</v>
      </c>
      <c r="G100" s="5">
        <v>1000</v>
      </c>
      <c r="H100" t="s">
        <v>8</v>
      </c>
    </row>
    <row r="101" spans="1:8" x14ac:dyDescent="0.25">
      <c r="A101" t="s">
        <v>368</v>
      </c>
      <c r="B101" s="3">
        <v>45776</v>
      </c>
      <c r="C101" s="4" t="s">
        <v>9</v>
      </c>
      <c r="D101" t="s">
        <v>8</v>
      </c>
      <c r="E101" t="s">
        <v>10</v>
      </c>
      <c r="F101" t="s">
        <v>368</v>
      </c>
      <c r="G101" s="5">
        <v>500</v>
      </c>
      <c r="H101" t="s">
        <v>8</v>
      </c>
    </row>
    <row r="102" spans="1:8" x14ac:dyDescent="0.25">
      <c r="A102" t="s">
        <v>369</v>
      </c>
      <c r="B102" s="3">
        <v>45776</v>
      </c>
      <c r="C102" s="4" t="s">
        <v>9</v>
      </c>
      <c r="D102" t="s">
        <v>8</v>
      </c>
      <c r="E102" t="s">
        <v>10</v>
      </c>
      <c r="F102" t="s">
        <v>369</v>
      </c>
      <c r="G102" s="5">
        <v>35</v>
      </c>
      <c r="H102" t="s">
        <v>8</v>
      </c>
    </row>
    <row r="103" spans="1:8" x14ac:dyDescent="0.25">
      <c r="A103" t="s">
        <v>34</v>
      </c>
      <c r="B103" s="3">
        <v>45777</v>
      </c>
      <c r="C103" s="4" t="s">
        <v>9</v>
      </c>
      <c r="D103" t="s">
        <v>8</v>
      </c>
      <c r="E103" t="s">
        <v>10</v>
      </c>
      <c r="F103" t="s">
        <v>34</v>
      </c>
      <c r="G103" s="5">
        <v>78687.16</v>
      </c>
      <c r="H103" t="s">
        <v>8</v>
      </c>
    </row>
    <row r="104" spans="1:8" x14ac:dyDescent="0.25">
      <c r="A104" t="s">
        <v>37</v>
      </c>
      <c r="B104" s="3">
        <v>45777</v>
      </c>
      <c r="C104" s="4" t="s">
        <v>9</v>
      </c>
      <c r="D104" t="s">
        <v>8</v>
      </c>
      <c r="E104" t="s">
        <v>10</v>
      </c>
      <c r="F104" t="s">
        <v>371</v>
      </c>
      <c r="G104" s="5">
        <v>59163</v>
      </c>
      <c r="H104" t="s">
        <v>8</v>
      </c>
    </row>
    <row r="105" spans="1:8" x14ac:dyDescent="0.25">
      <c r="A105" t="s">
        <v>37</v>
      </c>
      <c r="B105" s="3">
        <v>45777</v>
      </c>
      <c r="C105" s="4" t="s">
        <v>9</v>
      </c>
      <c r="D105" t="s">
        <v>8</v>
      </c>
      <c r="E105" t="s">
        <v>10</v>
      </c>
      <c r="F105" t="s">
        <v>47</v>
      </c>
      <c r="G105" s="5">
        <v>66542</v>
      </c>
      <c r="H105" t="s">
        <v>8</v>
      </c>
    </row>
    <row r="106" spans="1:8" x14ac:dyDescent="0.25">
      <c r="A106" t="s">
        <v>373</v>
      </c>
      <c r="B106" s="3">
        <v>45777</v>
      </c>
      <c r="C106" s="4" t="s">
        <v>9</v>
      </c>
      <c r="D106" t="s">
        <v>8</v>
      </c>
      <c r="E106" t="s">
        <v>10</v>
      </c>
      <c r="F106" t="s">
        <v>373</v>
      </c>
      <c r="G106" s="5">
        <v>1256</v>
      </c>
      <c r="H106" t="s">
        <v>8</v>
      </c>
    </row>
    <row r="107" spans="1:8" x14ac:dyDescent="0.25">
      <c r="A107" t="s">
        <v>374</v>
      </c>
      <c r="B107" s="3">
        <v>45777</v>
      </c>
      <c r="C107" s="4" t="s">
        <v>9</v>
      </c>
      <c r="D107" t="s">
        <v>8</v>
      </c>
      <c r="E107" t="s">
        <v>10</v>
      </c>
      <c r="F107" t="s">
        <v>374</v>
      </c>
      <c r="G107" s="5">
        <v>250</v>
      </c>
      <c r="H107" t="s">
        <v>8</v>
      </c>
    </row>
    <row r="108" spans="1:8" x14ac:dyDescent="0.25">
      <c r="A108" t="s">
        <v>32</v>
      </c>
      <c r="B108" s="3">
        <v>45777</v>
      </c>
      <c r="C108" s="4" t="s">
        <v>9</v>
      </c>
      <c r="D108" t="s">
        <v>8</v>
      </c>
      <c r="E108" t="s">
        <v>10</v>
      </c>
      <c r="F108" t="s">
        <v>32</v>
      </c>
      <c r="G108" s="5">
        <v>399</v>
      </c>
      <c r="H108" t="s">
        <v>8</v>
      </c>
    </row>
    <row r="109" spans="1:8" x14ac:dyDescent="0.25">
      <c r="A109" t="s">
        <v>375</v>
      </c>
      <c r="B109" s="3">
        <v>45777</v>
      </c>
      <c r="C109" s="4" t="s">
        <v>9</v>
      </c>
      <c r="D109" t="s">
        <v>8</v>
      </c>
      <c r="E109" t="s">
        <v>10</v>
      </c>
      <c r="F109" t="s">
        <v>375</v>
      </c>
      <c r="G109" s="5">
        <v>980</v>
      </c>
      <c r="H109" t="s">
        <v>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574E-EB77-4F9B-9171-67B884AC3479}">
  <sheetPr codeName="Hoja14"/>
  <dimension ref="B3:M38"/>
  <sheetViews>
    <sheetView showGridLines="0" topLeftCell="A2" workbookViewId="0">
      <selection activeCell="B7" sqref="B7:D7"/>
    </sheetView>
  </sheetViews>
  <sheetFormatPr baseColWidth="10" defaultRowHeight="15" x14ac:dyDescent="0.25"/>
  <cols>
    <col min="2" max="2" width="57.7109375" bestFit="1" customWidth="1"/>
    <col min="3" max="3" width="23.7109375" bestFit="1" customWidth="1"/>
    <col min="4" max="4" width="17.42578125" bestFit="1" customWidth="1"/>
    <col min="5" max="5" width="8.7109375" customWidth="1"/>
    <col min="6" max="6" width="17.5703125" bestFit="1" customWidth="1"/>
    <col min="7" max="7" width="22.140625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812184.34588366491</v>
      </c>
    </row>
    <row r="4" spans="2:13" ht="23.25" x14ac:dyDescent="0.35">
      <c r="F4" s="184" t="s">
        <v>12</v>
      </c>
      <c r="G4" s="184"/>
      <c r="H4" s="41">
        <f>+H3-GETPIVOTDATA("GASTO",$F$7)</f>
        <v>20819.454455093481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311</v>
      </c>
      <c r="C7" s="187"/>
      <c r="D7" s="188"/>
      <c r="F7" s="29" t="s">
        <v>14</v>
      </c>
      <c r="G7" t="s">
        <v>259</v>
      </c>
      <c r="H7" s="7"/>
      <c r="J7" s="7"/>
      <c r="K7" s="5"/>
      <c r="L7" s="7"/>
    </row>
    <row r="8" spans="2:13" ht="19.5" thickBot="1" x14ac:dyDescent="0.3">
      <c r="B8" s="8" t="s">
        <v>16</v>
      </c>
      <c r="C8" s="9" t="s">
        <v>17</v>
      </c>
      <c r="D8" s="10" t="s">
        <v>18</v>
      </c>
      <c r="F8" s="11" t="s">
        <v>8</v>
      </c>
      <c r="G8" s="19">
        <v>791364.89142857143</v>
      </c>
      <c r="H8" s="7"/>
    </row>
    <row r="9" spans="2:13" x14ac:dyDescent="0.25">
      <c r="B9" s="12" t="s">
        <v>19</v>
      </c>
      <c r="C9" s="13" t="s">
        <v>20</v>
      </c>
      <c r="D9" s="14">
        <v>56348.345883664981</v>
      </c>
      <c r="F9" s="11" t="s">
        <v>21</v>
      </c>
      <c r="G9" s="19">
        <v>791364.89142857143</v>
      </c>
      <c r="H9" s="7"/>
    </row>
    <row r="10" spans="2:13" x14ac:dyDescent="0.25">
      <c r="B10" s="17" t="s">
        <v>316</v>
      </c>
      <c r="C10" s="42">
        <v>45751</v>
      </c>
      <c r="D10" s="16">
        <v>89406</v>
      </c>
      <c r="E10" s="7"/>
      <c r="H10" s="7"/>
    </row>
    <row r="11" spans="2:13" x14ac:dyDescent="0.25">
      <c r="B11" s="17" t="s">
        <v>327</v>
      </c>
      <c r="C11" s="42">
        <v>45757</v>
      </c>
      <c r="D11" s="18">
        <v>106206</v>
      </c>
      <c r="E11" s="7"/>
      <c r="H11" s="7"/>
    </row>
    <row r="12" spans="2:13" x14ac:dyDescent="0.25">
      <c r="B12" s="17" t="s">
        <v>333</v>
      </c>
      <c r="C12" s="42">
        <v>45762</v>
      </c>
      <c r="D12" s="18">
        <f>121204+45458+8138</f>
        <v>174800</v>
      </c>
      <c r="E12" s="7"/>
      <c r="H12" s="7"/>
    </row>
    <row r="13" spans="2:13" x14ac:dyDescent="0.25">
      <c r="B13" s="17" t="s">
        <v>352</v>
      </c>
      <c r="C13" s="42">
        <v>45772</v>
      </c>
      <c r="D13" s="18">
        <v>157523</v>
      </c>
      <c r="E13" s="7"/>
      <c r="H13" s="7"/>
    </row>
    <row r="14" spans="2:13" x14ac:dyDescent="0.25">
      <c r="B14" s="17" t="s">
        <v>370</v>
      </c>
      <c r="C14" s="42">
        <v>45777</v>
      </c>
      <c r="D14" s="18">
        <v>227901</v>
      </c>
      <c r="E14" s="7"/>
      <c r="H14" s="7"/>
    </row>
    <row r="15" spans="2:13" x14ac:dyDescent="0.25">
      <c r="B15" s="17"/>
      <c r="C15" s="42"/>
      <c r="D15" s="16"/>
      <c r="E15" s="7"/>
      <c r="G15" s="5"/>
      <c r="H15" s="5"/>
      <c r="I15" s="19"/>
    </row>
    <row r="16" spans="2:13" x14ac:dyDescent="0.25">
      <c r="B16" s="17"/>
      <c r="C16" s="42"/>
      <c r="D16" s="16"/>
      <c r="E16" s="7"/>
      <c r="G16" s="5"/>
      <c r="H16" s="5"/>
    </row>
    <row r="17" spans="2:10" x14ac:dyDescent="0.25">
      <c r="B17" s="17"/>
      <c r="C17" s="42"/>
      <c r="D17" s="16"/>
      <c r="E17" s="7"/>
      <c r="G17" s="5"/>
      <c r="H17" s="5"/>
    </row>
    <row r="18" spans="2:10" x14ac:dyDescent="0.25">
      <c r="B18" s="17"/>
      <c r="C18" s="42"/>
      <c r="D18" s="16"/>
      <c r="G18" s="5"/>
      <c r="H18" s="5"/>
    </row>
    <row r="19" spans="2:10" x14ac:dyDescent="0.25">
      <c r="B19" s="17"/>
      <c r="C19" s="42"/>
      <c r="D19" s="18"/>
      <c r="G19" s="5"/>
      <c r="H19" s="5"/>
      <c r="J19" s="5"/>
    </row>
    <row r="20" spans="2:10" x14ac:dyDescent="0.25">
      <c r="B20" s="17"/>
      <c r="C20" s="42"/>
      <c r="D20" s="18"/>
      <c r="G20" s="5"/>
      <c r="H20" s="5"/>
      <c r="J20" s="5"/>
    </row>
    <row r="21" spans="2:10" x14ac:dyDescent="0.25">
      <c r="B21" s="17"/>
      <c r="C21" s="15"/>
      <c r="D21" s="21"/>
      <c r="E21" s="7"/>
      <c r="G21" s="5"/>
      <c r="H21" s="5"/>
      <c r="J21" s="5"/>
    </row>
    <row r="22" spans="2:10" x14ac:dyDescent="0.25">
      <c r="B22" s="17"/>
      <c r="C22" s="15"/>
      <c r="D22" s="21"/>
      <c r="G22" s="5"/>
      <c r="H22" s="5"/>
      <c r="J22" s="5"/>
    </row>
    <row r="23" spans="2:10" x14ac:dyDescent="0.25">
      <c r="B23" s="17"/>
      <c r="C23" s="15"/>
      <c r="D23" s="21"/>
      <c r="G23" s="5"/>
      <c r="H23" s="5"/>
      <c r="J23" s="5"/>
    </row>
    <row r="24" spans="2:10" x14ac:dyDescent="0.25">
      <c r="B24" s="34"/>
      <c r="C24" s="15"/>
      <c r="D24" s="21"/>
      <c r="G24" s="5"/>
      <c r="H24" s="5"/>
      <c r="I24" s="5"/>
      <c r="J24" s="5"/>
    </row>
    <row r="25" spans="2:10" x14ac:dyDescent="0.25">
      <c r="B25" s="20"/>
      <c r="C25" s="22"/>
      <c r="D25" s="21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89" t="s">
        <v>22</v>
      </c>
      <c r="C27" s="190"/>
      <c r="D27" s="26">
        <f>SUM(D9:D26)</f>
        <v>812184.34588366491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ED53-67E0-4DF3-A640-30802125FC04}">
  <sheetPr codeName="Hoja15"/>
  <dimension ref="A1:K120"/>
  <sheetViews>
    <sheetView showGridLines="0" topLeftCell="A73" workbookViewId="0">
      <selection activeCell="F91" sqref="F91"/>
    </sheetView>
  </sheetViews>
  <sheetFormatPr baseColWidth="10" defaultRowHeight="15" x14ac:dyDescent="0.25"/>
  <cols>
    <col min="1" max="1" width="61" bestFit="1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66.7109375" customWidth="1"/>
    <col min="7" max="8" width="12.5703125" bestFit="1" customWidth="1"/>
    <col min="9" max="9" width="13.28515625" bestFit="1" customWidth="1"/>
  </cols>
  <sheetData>
    <row r="1" spans="1:9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37">
        <v>56348.345883664981</v>
      </c>
      <c r="I1" s="38" t="s">
        <v>24</v>
      </c>
    </row>
    <row r="2" spans="1:9" x14ac:dyDescent="0.25">
      <c r="A2" t="s">
        <v>298</v>
      </c>
      <c r="B2" s="3">
        <v>45748</v>
      </c>
      <c r="C2" s="4" t="s">
        <v>9</v>
      </c>
      <c r="D2" t="s">
        <v>8</v>
      </c>
      <c r="E2" t="s">
        <v>10</v>
      </c>
      <c r="F2" t="s">
        <v>298</v>
      </c>
      <c r="G2" s="5">
        <v>300</v>
      </c>
      <c r="H2" s="19">
        <f>+H1-G2</f>
        <v>56048.345883664981</v>
      </c>
      <c r="I2" t="s">
        <v>24</v>
      </c>
    </row>
    <row r="3" spans="1:9" x14ac:dyDescent="0.25">
      <c r="A3" t="s">
        <v>143</v>
      </c>
      <c r="B3" s="3">
        <v>45748</v>
      </c>
      <c r="C3" s="4" t="s">
        <v>9</v>
      </c>
      <c r="D3" t="s">
        <v>8</v>
      </c>
      <c r="E3" t="s">
        <v>10</v>
      </c>
      <c r="F3" t="s">
        <v>143</v>
      </c>
      <c r="G3" s="5">
        <v>50551</v>
      </c>
      <c r="H3" s="19">
        <f t="shared" ref="H3:H14" si="0">+H2-G3</f>
        <v>5497.3458836649806</v>
      </c>
      <c r="I3" t="s">
        <v>24</v>
      </c>
    </row>
    <row r="4" spans="1:9" x14ac:dyDescent="0.25">
      <c r="A4" t="s">
        <v>25</v>
      </c>
      <c r="B4" s="3">
        <v>45748</v>
      </c>
      <c r="C4" s="4" t="s">
        <v>9</v>
      </c>
      <c r="D4" t="s">
        <v>8</v>
      </c>
      <c r="E4" t="s">
        <v>10</v>
      </c>
      <c r="F4" t="s">
        <v>25</v>
      </c>
      <c r="G4" s="5">
        <v>400</v>
      </c>
      <c r="H4" s="19">
        <f t="shared" si="0"/>
        <v>5097.3458836649806</v>
      </c>
      <c r="I4" t="s">
        <v>24</v>
      </c>
    </row>
    <row r="5" spans="1:9" x14ac:dyDescent="0.25">
      <c r="A5" t="s">
        <v>299</v>
      </c>
      <c r="B5" s="3">
        <v>45748</v>
      </c>
      <c r="C5" s="4" t="s">
        <v>9</v>
      </c>
      <c r="D5" t="s">
        <v>8</v>
      </c>
      <c r="E5" t="s">
        <v>10</v>
      </c>
      <c r="F5" t="s">
        <v>300</v>
      </c>
      <c r="G5" s="5">
        <v>406</v>
      </c>
      <c r="H5" s="19">
        <f t="shared" si="0"/>
        <v>4691.3458836649806</v>
      </c>
      <c r="I5" t="s">
        <v>24</v>
      </c>
    </row>
    <row r="6" spans="1:9" x14ac:dyDescent="0.25">
      <c r="A6" t="s">
        <v>48</v>
      </c>
      <c r="B6" s="3">
        <v>45748</v>
      </c>
      <c r="C6" s="4" t="s">
        <v>9</v>
      </c>
      <c r="D6" t="s">
        <v>8</v>
      </c>
      <c r="E6" t="s">
        <v>10</v>
      </c>
      <c r="F6" t="s">
        <v>301</v>
      </c>
      <c r="G6" s="5">
        <v>222.7</v>
      </c>
      <c r="H6" s="19">
        <f t="shared" si="0"/>
        <v>4468.6458836649808</v>
      </c>
      <c r="I6" t="s">
        <v>24</v>
      </c>
    </row>
    <row r="7" spans="1:9" x14ac:dyDescent="0.25">
      <c r="A7" t="s">
        <v>33</v>
      </c>
      <c r="B7" s="3">
        <v>45748</v>
      </c>
      <c r="C7" s="4" t="s">
        <v>9</v>
      </c>
      <c r="D7" t="s">
        <v>8</v>
      </c>
      <c r="E7" t="s">
        <v>10</v>
      </c>
      <c r="F7" t="s">
        <v>302</v>
      </c>
      <c r="G7" s="5">
        <v>60</v>
      </c>
      <c r="H7" s="19">
        <f t="shared" si="0"/>
        <v>4408.6458836649808</v>
      </c>
      <c r="I7" t="s">
        <v>24</v>
      </c>
    </row>
    <row r="8" spans="1:9" x14ac:dyDescent="0.25">
      <c r="A8" t="s">
        <v>56</v>
      </c>
      <c r="B8" s="3">
        <v>45749</v>
      </c>
      <c r="C8" s="4" t="s">
        <v>9</v>
      </c>
      <c r="D8" t="s">
        <v>8</v>
      </c>
      <c r="E8" t="s">
        <v>10</v>
      </c>
      <c r="F8" t="s">
        <v>56</v>
      </c>
      <c r="G8" s="5">
        <v>350</v>
      </c>
      <c r="H8" s="19">
        <f t="shared" si="0"/>
        <v>4058.6458836649808</v>
      </c>
      <c r="I8" t="s">
        <v>24</v>
      </c>
    </row>
    <row r="9" spans="1:9" x14ac:dyDescent="0.25">
      <c r="A9" t="s">
        <v>25</v>
      </c>
      <c r="B9" s="3">
        <v>45750</v>
      </c>
      <c r="C9" s="4" t="s">
        <v>9</v>
      </c>
      <c r="D9" t="s">
        <v>8</v>
      </c>
      <c r="E9" t="s">
        <v>10</v>
      </c>
      <c r="F9" t="s">
        <v>25</v>
      </c>
      <c r="G9" s="5">
        <v>400</v>
      </c>
      <c r="H9" s="19">
        <f t="shared" si="0"/>
        <v>3658.6458836649808</v>
      </c>
      <c r="I9" t="s">
        <v>24</v>
      </c>
    </row>
    <row r="10" spans="1:9" x14ac:dyDescent="0.25">
      <c r="A10" t="s">
        <v>303</v>
      </c>
      <c r="B10" s="3">
        <v>45750</v>
      </c>
      <c r="C10" s="4" t="s">
        <v>9</v>
      </c>
      <c r="D10" t="s">
        <v>8</v>
      </c>
      <c r="E10" t="s">
        <v>10</v>
      </c>
      <c r="F10" t="s">
        <v>303</v>
      </c>
      <c r="G10" s="5">
        <v>2600</v>
      </c>
      <c r="H10" s="19">
        <f t="shared" si="0"/>
        <v>1058.6458836649808</v>
      </c>
      <c r="I10" t="s">
        <v>24</v>
      </c>
    </row>
    <row r="11" spans="1:9" x14ac:dyDescent="0.25">
      <c r="A11" t="s">
        <v>304</v>
      </c>
      <c r="B11" s="3">
        <v>45750</v>
      </c>
      <c r="C11" s="4" t="s">
        <v>9</v>
      </c>
      <c r="D11" t="s">
        <v>8</v>
      </c>
      <c r="E11" t="s">
        <v>10</v>
      </c>
      <c r="F11" t="s">
        <v>304</v>
      </c>
      <c r="G11" s="5">
        <v>30</v>
      </c>
      <c r="H11" s="19">
        <f t="shared" si="0"/>
        <v>1028.6458836649808</v>
      </c>
      <c r="I11" t="s">
        <v>24</v>
      </c>
    </row>
    <row r="12" spans="1:9" x14ac:dyDescent="0.25">
      <c r="A12" t="s">
        <v>312</v>
      </c>
      <c r="B12" s="3">
        <v>45750</v>
      </c>
      <c r="C12" s="4" t="s">
        <v>9</v>
      </c>
      <c r="D12" t="s">
        <v>8</v>
      </c>
      <c r="E12" t="s">
        <v>10</v>
      </c>
      <c r="F12" t="s">
        <v>209</v>
      </c>
      <c r="G12" s="5">
        <v>450</v>
      </c>
      <c r="H12" s="19">
        <f t="shared" si="0"/>
        <v>578.64588366498083</v>
      </c>
      <c r="I12" t="s">
        <v>24</v>
      </c>
    </row>
    <row r="13" spans="1:9" x14ac:dyDescent="0.25">
      <c r="A13" t="s">
        <v>313</v>
      </c>
      <c r="B13" s="3">
        <v>45750</v>
      </c>
      <c r="C13" s="4" t="s">
        <v>9</v>
      </c>
      <c r="D13" t="s">
        <v>8</v>
      </c>
      <c r="E13" t="s">
        <v>10</v>
      </c>
      <c r="F13" t="s">
        <v>313</v>
      </c>
      <c r="G13" s="5">
        <v>280</v>
      </c>
      <c r="H13" s="19">
        <f t="shared" si="0"/>
        <v>298.64588366498083</v>
      </c>
      <c r="I13" t="s">
        <v>24</v>
      </c>
    </row>
    <row r="14" spans="1:9" x14ac:dyDescent="0.25">
      <c r="A14" t="s">
        <v>314</v>
      </c>
      <c r="B14" s="3">
        <v>45750</v>
      </c>
      <c r="C14" s="4" t="s">
        <v>9</v>
      </c>
      <c r="D14" t="s">
        <v>8</v>
      </c>
      <c r="E14" t="s">
        <v>10</v>
      </c>
      <c r="F14" t="s">
        <v>314</v>
      </c>
      <c r="G14" s="5">
        <v>300</v>
      </c>
      <c r="H14" s="19">
        <f t="shared" si="0"/>
        <v>-1.3541163350191709</v>
      </c>
      <c r="I14" t="s">
        <v>24</v>
      </c>
    </row>
    <row r="15" spans="1:9" x14ac:dyDescent="0.25">
      <c r="A15" s="30" t="s">
        <v>316</v>
      </c>
      <c r="B15" s="31">
        <v>45751</v>
      </c>
      <c r="C15" s="33">
        <v>51048</v>
      </c>
      <c r="D15" s="30" t="s">
        <v>8</v>
      </c>
      <c r="E15" s="30" t="s">
        <v>10</v>
      </c>
      <c r="F15" s="30" t="s">
        <v>316</v>
      </c>
      <c r="G15" s="32">
        <f>66521+22885</f>
        <v>89406</v>
      </c>
      <c r="H15" s="32">
        <f>+G15+H14</f>
        <v>89404.645883664984</v>
      </c>
      <c r="I15" s="30" t="s">
        <v>24</v>
      </c>
    </row>
    <row r="16" spans="1:9" x14ac:dyDescent="0.25">
      <c r="A16" t="s">
        <v>25</v>
      </c>
      <c r="B16" s="3">
        <v>45751</v>
      </c>
      <c r="C16" s="4" t="s">
        <v>9</v>
      </c>
      <c r="D16" t="s">
        <v>8</v>
      </c>
      <c r="E16" t="s">
        <v>10</v>
      </c>
      <c r="F16" t="s">
        <v>25</v>
      </c>
      <c r="G16" s="5">
        <v>400</v>
      </c>
      <c r="H16" s="19">
        <f>+H15-G16</f>
        <v>89004.645883664984</v>
      </c>
      <c r="I16" t="s">
        <v>24</v>
      </c>
    </row>
    <row r="17" spans="1:11" x14ac:dyDescent="0.25">
      <c r="A17" t="s">
        <v>315</v>
      </c>
      <c r="B17" s="3">
        <v>45751</v>
      </c>
      <c r="C17" s="4" t="s">
        <v>9</v>
      </c>
      <c r="D17" t="s">
        <v>8</v>
      </c>
      <c r="E17" t="s">
        <v>10</v>
      </c>
      <c r="F17" t="s">
        <v>315</v>
      </c>
      <c r="G17" s="5">
        <v>149</v>
      </c>
      <c r="H17" s="19">
        <f t="shared" ref="H17:H34" si="1">+H16-G17</f>
        <v>88855.645883664984</v>
      </c>
      <c r="I17" t="s">
        <v>24</v>
      </c>
    </row>
    <row r="18" spans="1:11" x14ac:dyDescent="0.25">
      <c r="A18" t="s">
        <v>26</v>
      </c>
      <c r="B18" s="3">
        <v>45751</v>
      </c>
      <c r="C18" s="4" t="s">
        <v>9</v>
      </c>
      <c r="D18" t="s">
        <v>8</v>
      </c>
      <c r="E18" t="s">
        <v>10</v>
      </c>
      <c r="F18" t="s">
        <v>26</v>
      </c>
      <c r="G18" s="5">
        <f>66531.28+560+1366</f>
        <v>68457.279999999999</v>
      </c>
      <c r="H18" s="19">
        <f t="shared" si="1"/>
        <v>20398.365883664985</v>
      </c>
      <c r="I18" t="s">
        <v>24</v>
      </c>
    </row>
    <row r="19" spans="1:11" x14ac:dyDescent="0.25">
      <c r="A19" s="44" t="s">
        <v>318</v>
      </c>
      <c r="B19" s="3">
        <v>45751</v>
      </c>
      <c r="C19" s="4" t="s">
        <v>9</v>
      </c>
      <c r="D19" t="s">
        <v>8</v>
      </c>
      <c r="E19" t="s">
        <v>10</v>
      </c>
      <c r="F19" s="44" t="s">
        <v>318</v>
      </c>
      <c r="G19" s="45">
        <v>1500</v>
      </c>
      <c r="H19" s="19">
        <f t="shared" si="1"/>
        <v>18898.365883664985</v>
      </c>
      <c r="I19" t="s">
        <v>24</v>
      </c>
    </row>
    <row r="20" spans="1:11" x14ac:dyDescent="0.25">
      <c r="A20" s="44" t="s">
        <v>317</v>
      </c>
      <c r="B20" s="3">
        <v>45751</v>
      </c>
      <c r="C20" s="4" t="s">
        <v>9</v>
      </c>
      <c r="D20" t="s">
        <v>8</v>
      </c>
      <c r="E20" t="s">
        <v>10</v>
      </c>
      <c r="F20" s="44" t="s">
        <v>317</v>
      </c>
      <c r="G20" s="45">
        <v>1500</v>
      </c>
      <c r="H20" s="19">
        <f t="shared" si="1"/>
        <v>17398.365883664985</v>
      </c>
      <c r="I20" t="s">
        <v>24</v>
      </c>
    </row>
    <row r="21" spans="1:11" x14ac:dyDescent="0.25">
      <c r="A21" t="s">
        <v>321</v>
      </c>
      <c r="B21" s="3">
        <v>45751</v>
      </c>
      <c r="C21" s="4" t="s">
        <v>9</v>
      </c>
      <c r="D21" t="s">
        <v>8</v>
      </c>
      <c r="E21" t="s">
        <v>10</v>
      </c>
      <c r="F21" t="s">
        <v>321</v>
      </c>
      <c r="G21" s="5">
        <v>300</v>
      </c>
      <c r="H21" s="19">
        <f t="shared" si="1"/>
        <v>17098.365883664985</v>
      </c>
      <c r="I21" t="s">
        <v>24</v>
      </c>
    </row>
    <row r="22" spans="1:11" x14ac:dyDescent="0.25">
      <c r="A22" s="44" t="s">
        <v>320</v>
      </c>
      <c r="B22" s="3">
        <v>45751</v>
      </c>
      <c r="C22" s="4" t="s">
        <v>9</v>
      </c>
      <c r="D22" t="s">
        <v>8</v>
      </c>
      <c r="E22" t="s">
        <v>10</v>
      </c>
      <c r="F22" s="44" t="s">
        <v>320</v>
      </c>
      <c r="G22" s="45">
        <v>1500</v>
      </c>
      <c r="H22" s="19">
        <f t="shared" si="1"/>
        <v>15598.365883664985</v>
      </c>
      <c r="I22" t="s">
        <v>24</v>
      </c>
    </row>
    <row r="23" spans="1:11" x14ac:dyDescent="0.25">
      <c r="A23" t="s">
        <v>220</v>
      </c>
      <c r="B23" s="3">
        <v>45751</v>
      </c>
      <c r="C23" s="4" t="s">
        <v>9</v>
      </c>
      <c r="D23" t="s">
        <v>8</v>
      </c>
      <c r="E23" t="s">
        <v>10</v>
      </c>
      <c r="F23" t="s">
        <v>220</v>
      </c>
      <c r="G23" s="5">
        <v>2000</v>
      </c>
      <c r="H23" s="19">
        <f t="shared" si="1"/>
        <v>13598.365883664985</v>
      </c>
      <c r="I23" t="s">
        <v>24</v>
      </c>
    </row>
    <row r="24" spans="1:11" x14ac:dyDescent="0.25">
      <c r="A24" s="44" t="s">
        <v>310</v>
      </c>
      <c r="B24" s="3">
        <v>45751</v>
      </c>
      <c r="C24" s="4" t="s">
        <v>9</v>
      </c>
      <c r="D24" t="s">
        <v>8</v>
      </c>
      <c r="E24" t="s">
        <v>10</v>
      </c>
      <c r="F24" s="44" t="s">
        <v>310</v>
      </c>
      <c r="G24" s="45">
        <v>3919.36</v>
      </c>
      <c r="H24" s="19">
        <f t="shared" si="1"/>
        <v>9679.0058836649841</v>
      </c>
      <c r="I24" t="s">
        <v>24</v>
      </c>
      <c r="K24" s="19"/>
    </row>
    <row r="25" spans="1:11" x14ac:dyDescent="0.25">
      <c r="A25" s="44" t="s">
        <v>319</v>
      </c>
      <c r="B25" s="3">
        <v>45751</v>
      </c>
      <c r="C25" s="4" t="s">
        <v>9</v>
      </c>
      <c r="D25" t="s">
        <v>8</v>
      </c>
      <c r="E25" t="s">
        <v>10</v>
      </c>
      <c r="F25" s="44" t="s">
        <v>319</v>
      </c>
      <c r="G25" s="45">
        <v>2500</v>
      </c>
      <c r="H25" s="19">
        <f t="shared" si="1"/>
        <v>7179.0058836649841</v>
      </c>
      <c r="I25" t="s">
        <v>24</v>
      </c>
    </row>
    <row r="26" spans="1:11" x14ac:dyDescent="0.25">
      <c r="A26" t="s">
        <v>242</v>
      </c>
      <c r="B26" s="3">
        <v>45751</v>
      </c>
      <c r="C26" s="4" t="s">
        <v>9</v>
      </c>
      <c r="D26" t="s">
        <v>8</v>
      </c>
      <c r="E26" t="s">
        <v>10</v>
      </c>
      <c r="F26" t="s">
        <v>242</v>
      </c>
      <c r="G26" s="5">
        <v>889.39</v>
      </c>
      <c r="H26" s="19">
        <f t="shared" si="1"/>
        <v>6289.6158836649838</v>
      </c>
      <c r="I26" t="s">
        <v>24</v>
      </c>
    </row>
    <row r="27" spans="1:11" x14ac:dyDescent="0.25">
      <c r="A27" s="44" t="s">
        <v>323</v>
      </c>
      <c r="B27" s="3">
        <v>45752</v>
      </c>
      <c r="C27" s="4" t="s">
        <v>9</v>
      </c>
      <c r="D27" t="s">
        <v>8</v>
      </c>
      <c r="E27" t="s">
        <v>10</v>
      </c>
      <c r="F27" s="44" t="s">
        <v>323</v>
      </c>
      <c r="G27" s="46">
        <v>2170.9299999999998</v>
      </c>
      <c r="H27" s="19">
        <f t="shared" si="1"/>
        <v>4118.6858836649844</v>
      </c>
      <c r="I27" t="s">
        <v>24</v>
      </c>
    </row>
    <row r="28" spans="1:11" x14ac:dyDescent="0.25">
      <c r="A28" s="44" t="s">
        <v>25</v>
      </c>
      <c r="B28" s="3">
        <v>45754</v>
      </c>
      <c r="C28" s="4" t="s">
        <v>9</v>
      </c>
      <c r="D28" t="s">
        <v>8</v>
      </c>
      <c r="E28" t="s">
        <v>10</v>
      </c>
      <c r="F28" s="44" t="s">
        <v>25</v>
      </c>
      <c r="G28" s="5">
        <v>400</v>
      </c>
      <c r="H28" s="19">
        <f t="shared" si="1"/>
        <v>3718.6858836649844</v>
      </c>
      <c r="I28" t="s">
        <v>24</v>
      </c>
    </row>
    <row r="29" spans="1:11" x14ac:dyDescent="0.25">
      <c r="A29" s="44" t="s">
        <v>56</v>
      </c>
      <c r="B29" s="3">
        <v>45754</v>
      </c>
      <c r="C29" s="4" t="s">
        <v>9</v>
      </c>
      <c r="D29" t="s">
        <v>8</v>
      </c>
      <c r="E29" t="s">
        <v>10</v>
      </c>
      <c r="F29" s="44" t="s">
        <v>322</v>
      </c>
      <c r="G29" s="5">
        <v>300</v>
      </c>
      <c r="H29" s="19">
        <f t="shared" si="1"/>
        <v>3418.6858836649844</v>
      </c>
      <c r="I29" t="s">
        <v>24</v>
      </c>
    </row>
    <row r="30" spans="1:11" x14ac:dyDescent="0.25">
      <c r="A30" s="44" t="s">
        <v>25</v>
      </c>
      <c r="B30" s="3">
        <v>45755</v>
      </c>
      <c r="C30" s="4" t="s">
        <v>9</v>
      </c>
      <c r="D30" t="s">
        <v>8</v>
      </c>
      <c r="E30" t="s">
        <v>10</v>
      </c>
      <c r="F30" s="44" t="s">
        <v>25</v>
      </c>
      <c r="G30" s="5">
        <v>400</v>
      </c>
      <c r="H30" s="19">
        <f t="shared" si="1"/>
        <v>3018.6858836649844</v>
      </c>
      <c r="I30" t="s">
        <v>24</v>
      </c>
    </row>
    <row r="31" spans="1:11" x14ac:dyDescent="0.25">
      <c r="A31" s="44" t="s">
        <v>324</v>
      </c>
      <c r="B31" s="3">
        <v>45756</v>
      </c>
      <c r="C31" s="4" t="s">
        <v>9</v>
      </c>
      <c r="D31" t="s">
        <v>8</v>
      </c>
      <c r="E31" t="s">
        <v>10</v>
      </c>
      <c r="F31" s="44" t="s">
        <v>324</v>
      </c>
      <c r="G31" s="5">
        <f>15+84+83</f>
        <v>182</v>
      </c>
      <c r="H31" s="19">
        <f t="shared" si="1"/>
        <v>2836.6858836649844</v>
      </c>
      <c r="I31" t="s">
        <v>24</v>
      </c>
    </row>
    <row r="32" spans="1:11" x14ac:dyDescent="0.25">
      <c r="A32" s="44" t="s">
        <v>325</v>
      </c>
      <c r="B32" s="3">
        <v>45756</v>
      </c>
      <c r="C32" s="4" t="s">
        <v>9</v>
      </c>
      <c r="D32" t="s">
        <v>8</v>
      </c>
      <c r="E32" t="s">
        <v>10</v>
      </c>
      <c r="F32" s="44" t="s">
        <v>325</v>
      </c>
      <c r="G32" s="5">
        <v>230</v>
      </c>
      <c r="H32" s="19">
        <f t="shared" si="1"/>
        <v>2606.6858836649844</v>
      </c>
      <c r="I32" t="s">
        <v>24</v>
      </c>
      <c r="J32" s="19"/>
    </row>
    <row r="33" spans="1:9" x14ac:dyDescent="0.25">
      <c r="A33" s="44" t="s">
        <v>25</v>
      </c>
      <c r="B33" s="3">
        <v>45757</v>
      </c>
      <c r="C33" s="4" t="s">
        <v>9</v>
      </c>
      <c r="D33" t="s">
        <v>8</v>
      </c>
      <c r="E33" t="s">
        <v>10</v>
      </c>
      <c r="F33" s="44" t="s">
        <v>25</v>
      </c>
      <c r="G33" s="5">
        <v>400</v>
      </c>
      <c r="H33" s="19">
        <f t="shared" si="1"/>
        <v>2206.6858836649844</v>
      </c>
      <c r="I33" t="s">
        <v>24</v>
      </c>
    </row>
    <row r="34" spans="1:9" x14ac:dyDescent="0.25">
      <c r="A34" s="44" t="s">
        <v>326</v>
      </c>
      <c r="B34" s="3">
        <v>45757</v>
      </c>
      <c r="C34" s="4" t="s">
        <v>9</v>
      </c>
      <c r="D34" t="s">
        <v>8</v>
      </c>
      <c r="E34" t="s">
        <v>10</v>
      </c>
      <c r="F34" s="44" t="s">
        <v>326</v>
      </c>
      <c r="G34" s="5">
        <f>237+73</f>
        <v>310</v>
      </c>
      <c r="H34" s="19">
        <f t="shared" si="1"/>
        <v>1896.6858836649844</v>
      </c>
      <c r="I34" t="s">
        <v>24</v>
      </c>
    </row>
    <row r="35" spans="1:9" x14ac:dyDescent="0.25">
      <c r="A35" s="30" t="s">
        <v>327</v>
      </c>
      <c r="B35" s="31">
        <v>45757</v>
      </c>
      <c r="C35" s="33">
        <v>51203</v>
      </c>
      <c r="D35" s="30" t="s">
        <v>8</v>
      </c>
      <c r="E35" s="30" t="s">
        <v>10</v>
      </c>
      <c r="F35" s="30" t="s">
        <v>327</v>
      </c>
      <c r="G35" s="32">
        <f>51263+40000+14943</f>
        <v>106206</v>
      </c>
      <c r="H35" s="32">
        <f>+G35+H34</f>
        <v>108102.68588366499</v>
      </c>
      <c r="I35" s="30" t="s">
        <v>24</v>
      </c>
    </row>
    <row r="36" spans="1:9" x14ac:dyDescent="0.25">
      <c r="A36" s="44" t="s">
        <v>329</v>
      </c>
      <c r="B36" s="3">
        <v>45757</v>
      </c>
      <c r="C36" s="4" t="s">
        <v>9</v>
      </c>
      <c r="D36" t="s">
        <v>8</v>
      </c>
      <c r="E36" t="s">
        <v>10</v>
      </c>
      <c r="F36" s="44" t="s">
        <v>329</v>
      </c>
      <c r="G36" s="5">
        <v>8000</v>
      </c>
      <c r="H36" s="19">
        <f>+H35-G36</f>
        <v>100102.68588366499</v>
      </c>
      <c r="I36" t="s">
        <v>24</v>
      </c>
    </row>
    <row r="37" spans="1:9" x14ac:dyDescent="0.25">
      <c r="A37" s="44" t="s">
        <v>26</v>
      </c>
      <c r="B37" s="3">
        <v>45758</v>
      </c>
      <c r="C37" s="4" t="s">
        <v>9</v>
      </c>
      <c r="D37" t="s">
        <v>8</v>
      </c>
      <c r="E37" t="s">
        <v>10</v>
      </c>
      <c r="F37" s="44" t="s">
        <v>26</v>
      </c>
      <c r="G37" s="5">
        <v>56418.19</v>
      </c>
      <c r="H37" s="19">
        <f t="shared" ref="H37:H47" si="2">+H36-G37</f>
        <v>43684.495883664989</v>
      </c>
      <c r="I37" t="s">
        <v>24</v>
      </c>
    </row>
    <row r="38" spans="1:9" x14ac:dyDescent="0.25">
      <c r="A38" s="44" t="s">
        <v>328</v>
      </c>
      <c r="B38" s="3">
        <v>45758</v>
      </c>
      <c r="C38" s="4" t="s">
        <v>9</v>
      </c>
      <c r="D38" t="s">
        <v>8</v>
      </c>
      <c r="E38" t="s">
        <v>10</v>
      </c>
      <c r="F38" s="44" t="s">
        <v>328</v>
      </c>
      <c r="G38" s="5">
        <v>40000</v>
      </c>
      <c r="H38" s="19">
        <f t="shared" si="2"/>
        <v>3684.4958836649894</v>
      </c>
      <c r="I38" t="s">
        <v>24</v>
      </c>
    </row>
    <row r="39" spans="1:9" x14ac:dyDescent="0.25">
      <c r="A39" s="44" t="s">
        <v>25</v>
      </c>
      <c r="B39" s="3">
        <v>45758</v>
      </c>
      <c r="C39" s="4" t="s">
        <v>9</v>
      </c>
      <c r="D39" t="s">
        <v>8</v>
      </c>
      <c r="E39" t="s">
        <v>10</v>
      </c>
      <c r="F39" s="44" t="s">
        <v>25</v>
      </c>
      <c r="G39" s="5">
        <v>400</v>
      </c>
      <c r="H39" s="19">
        <f t="shared" si="2"/>
        <v>3284.4958836649894</v>
      </c>
      <c r="I39" t="s">
        <v>24</v>
      </c>
    </row>
    <row r="40" spans="1:9" x14ac:dyDescent="0.25">
      <c r="A40" s="44" t="s">
        <v>242</v>
      </c>
      <c r="B40" s="3">
        <v>45758</v>
      </c>
      <c r="C40" s="4" t="s">
        <v>9</v>
      </c>
      <c r="D40" t="s">
        <v>8</v>
      </c>
      <c r="E40" t="s">
        <v>10</v>
      </c>
      <c r="F40" s="44" t="s">
        <v>242</v>
      </c>
      <c r="G40" s="5">
        <v>889.59</v>
      </c>
      <c r="H40" s="19">
        <f t="shared" si="2"/>
        <v>2394.9058836649892</v>
      </c>
      <c r="I40" t="s">
        <v>24</v>
      </c>
    </row>
    <row r="41" spans="1:9" x14ac:dyDescent="0.25">
      <c r="A41" s="44" t="s">
        <v>330</v>
      </c>
      <c r="B41" s="3">
        <v>45758</v>
      </c>
      <c r="C41" s="4" t="s">
        <v>9</v>
      </c>
      <c r="D41" t="s">
        <v>8</v>
      </c>
      <c r="E41" t="s">
        <v>10</v>
      </c>
      <c r="F41" s="44" t="s">
        <v>330</v>
      </c>
      <c r="G41" s="5">
        <v>232</v>
      </c>
      <c r="H41" s="19">
        <f t="shared" si="2"/>
        <v>2162.9058836649892</v>
      </c>
      <c r="I41" t="s">
        <v>24</v>
      </c>
    </row>
    <row r="42" spans="1:9" x14ac:dyDescent="0.25">
      <c r="A42" s="44" t="s">
        <v>207</v>
      </c>
      <c r="B42" s="3">
        <v>45758</v>
      </c>
      <c r="C42" s="4" t="s">
        <v>9</v>
      </c>
      <c r="D42" t="s">
        <v>8</v>
      </c>
      <c r="E42" t="s">
        <v>10</v>
      </c>
      <c r="F42" s="44" t="s">
        <v>207</v>
      </c>
      <c r="G42" s="5">
        <f>17*6</f>
        <v>102</v>
      </c>
      <c r="H42" s="19">
        <f t="shared" si="2"/>
        <v>2060.9058836649892</v>
      </c>
      <c r="I42" t="s">
        <v>24</v>
      </c>
    </row>
    <row r="43" spans="1:9" x14ac:dyDescent="0.25">
      <c r="A43" s="44" t="s">
        <v>331</v>
      </c>
      <c r="B43" s="3">
        <v>45758</v>
      </c>
      <c r="C43" s="4" t="s">
        <v>9</v>
      </c>
      <c r="D43" t="s">
        <v>8</v>
      </c>
      <c r="E43" t="s">
        <v>10</v>
      </c>
      <c r="F43" s="44" t="s">
        <v>331</v>
      </c>
      <c r="G43" s="5">
        <v>800</v>
      </c>
      <c r="H43" s="19">
        <f t="shared" si="2"/>
        <v>1260.9058836649892</v>
      </c>
      <c r="I43" t="s">
        <v>24</v>
      </c>
    </row>
    <row r="44" spans="1:9" x14ac:dyDescent="0.25">
      <c r="A44" s="44" t="s">
        <v>332</v>
      </c>
      <c r="B44" s="3">
        <v>45759</v>
      </c>
      <c r="C44" s="4" t="s">
        <v>9</v>
      </c>
      <c r="D44" t="s">
        <v>8</v>
      </c>
      <c r="E44" t="s">
        <v>10</v>
      </c>
      <c r="F44" s="44" t="s">
        <v>332</v>
      </c>
      <c r="G44" s="5">
        <v>300</v>
      </c>
      <c r="H44" s="19">
        <f t="shared" si="2"/>
        <v>960.90588366498923</v>
      </c>
      <c r="I44" t="s">
        <v>24</v>
      </c>
    </row>
    <row r="45" spans="1:9" x14ac:dyDescent="0.25">
      <c r="A45" s="44" t="s">
        <v>25</v>
      </c>
      <c r="B45" s="3">
        <v>45761</v>
      </c>
      <c r="C45" s="4" t="s">
        <v>9</v>
      </c>
      <c r="D45" t="s">
        <v>8</v>
      </c>
      <c r="E45" t="s">
        <v>10</v>
      </c>
      <c r="F45" s="44" t="s">
        <v>25</v>
      </c>
      <c r="G45" s="5">
        <v>400</v>
      </c>
      <c r="H45" s="19">
        <f t="shared" si="2"/>
        <v>560.90588366498923</v>
      </c>
      <c r="I45" t="s">
        <v>24</v>
      </c>
    </row>
    <row r="46" spans="1:9" x14ac:dyDescent="0.25">
      <c r="A46" s="44" t="s">
        <v>207</v>
      </c>
      <c r="B46" s="3">
        <v>45761</v>
      </c>
      <c r="C46" s="4" t="s">
        <v>9</v>
      </c>
      <c r="D46" t="s">
        <v>8</v>
      </c>
      <c r="E46" t="s">
        <v>10</v>
      </c>
      <c r="F46" s="44" t="s">
        <v>207</v>
      </c>
      <c r="G46" s="5">
        <f>18*6</f>
        <v>108</v>
      </c>
      <c r="H46" s="19">
        <f t="shared" si="2"/>
        <v>452.90588366498923</v>
      </c>
      <c r="I46" t="s">
        <v>24</v>
      </c>
    </row>
    <row r="47" spans="1:9" x14ac:dyDescent="0.25">
      <c r="A47" s="44" t="s">
        <v>25</v>
      </c>
      <c r="B47" s="3">
        <v>45762</v>
      </c>
      <c r="C47" s="4" t="s">
        <v>9</v>
      </c>
      <c r="D47" t="s">
        <v>8</v>
      </c>
      <c r="E47" t="s">
        <v>10</v>
      </c>
      <c r="F47" s="44" t="s">
        <v>25</v>
      </c>
      <c r="G47" s="5">
        <v>400</v>
      </c>
      <c r="H47" s="19">
        <f t="shared" si="2"/>
        <v>52.905883664989233</v>
      </c>
      <c r="I47" t="s">
        <v>24</v>
      </c>
    </row>
    <row r="48" spans="1:9" x14ac:dyDescent="0.25">
      <c r="A48" s="30" t="s">
        <v>333</v>
      </c>
      <c r="B48" s="31">
        <v>45762</v>
      </c>
      <c r="C48" s="33">
        <v>51308</v>
      </c>
      <c r="D48" s="30" t="s">
        <v>8</v>
      </c>
      <c r="E48" s="30" t="s">
        <v>10</v>
      </c>
      <c r="F48" s="30" t="s">
        <v>333</v>
      </c>
      <c r="G48" s="32">
        <v>174800</v>
      </c>
      <c r="H48" s="32">
        <f>+G48+H47</f>
        <v>174852.90588366499</v>
      </c>
      <c r="I48" s="30" t="s">
        <v>24</v>
      </c>
    </row>
    <row r="49" spans="1:10" x14ac:dyDescent="0.25">
      <c r="A49" s="44" t="s">
        <v>34</v>
      </c>
      <c r="B49" s="3">
        <v>45762</v>
      </c>
      <c r="C49" s="4" t="s">
        <v>9</v>
      </c>
      <c r="D49" t="s">
        <v>8</v>
      </c>
      <c r="E49" t="s">
        <v>10</v>
      </c>
      <c r="F49" s="44" t="s">
        <v>34</v>
      </c>
      <c r="G49" s="5">
        <f>67629.65+1500</f>
        <v>69129.649999999994</v>
      </c>
      <c r="H49" s="19">
        <f>+H48-G49</f>
        <v>105723.255883665</v>
      </c>
      <c r="I49" t="s">
        <v>24</v>
      </c>
    </row>
    <row r="50" spans="1:10" x14ac:dyDescent="0.25">
      <c r="A50" s="44" t="s">
        <v>334</v>
      </c>
      <c r="B50" s="3">
        <v>45762</v>
      </c>
      <c r="C50" s="4" t="s">
        <v>9</v>
      </c>
      <c r="D50" t="s">
        <v>8</v>
      </c>
      <c r="E50" t="s">
        <v>10</v>
      </c>
      <c r="F50" s="44" t="s">
        <v>334</v>
      </c>
      <c r="G50" s="5">
        <v>296</v>
      </c>
      <c r="H50" s="19">
        <f t="shared" ref="H50:H80" si="3">+H49-G50</f>
        <v>105427.255883665</v>
      </c>
      <c r="I50" t="s">
        <v>24</v>
      </c>
    </row>
    <row r="51" spans="1:10" x14ac:dyDescent="0.25">
      <c r="A51" s="44" t="s">
        <v>335</v>
      </c>
      <c r="B51" s="3">
        <v>45762</v>
      </c>
      <c r="C51" s="4" t="s">
        <v>9</v>
      </c>
      <c r="D51" t="s">
        <v>8</v>
      </c>
      <c r="E51" t="s">
        <v>10</v>
      </c>
      <c r="F51" s="44" t="s">
        <v>335</v>
      </c>
      <c r="G51" s="5">
        <f>46+317</f>
        <v>363</v>
      </c>
      <c r="H51" s="19">
        <f t="shared" si="3"/>
        <v>105064.255883665</v>
      </c>
      <c r="I51" t="s">
        <v>24</v>
      </c>
    </row>
    <row r="52" spans="1:10" x14ac:dyDescent="0.25">
      <c r="A52" s="44" t="s">
        <v>220</v>
      </c>
      <c r="B52" s="3">
        <v>45762</v>
      </c>
      <c r="C52" s="4" t="s">
        <v>9</v>
      </c>
      <c r="D52" t="s">
        <v>8</v>
      </c>
      <c r="E52" t="s">
        <v>10</v>
      </c>
      <c r="F52" s="44" t="s">
        <v>220</v>
      </c>
      <c r="G52" s="5">
        <v>4000</v>
      </c>
      <c r="H52" s="19">
        <f t="shared" si="3"/>
        <v>101064.255883665</v>
      </c>
      <c r="I52" t="s">
        <v>24</v>
      </c>
    </row>
    <row r="53" spans="1:10" x14ac:dyDescent="0.25">
      <c r="A53" t="s">
        <v>339</v>
      </c>
      <c r="B53" s="3">
        <v>45762</v>
      </c>
      <c r="C53" s="4" t="s">
        <v>9</v>
      </c>
      <c r="D53" t="s">
        <v>8</v>
      </c>
      <c r="E53" t="s">
        <v>10</v>
      </c>
      <c r="F53" t="s">
        <v>339</v>
      </c>
      <c r="G53" s="5">
        <f>25+28.76+150+14.78</f>
        <v>218.54</v>
      </c>
      <c r="H53" s="19">
        <f t="shared" si="3"/>
        <v>100845.71588366501</v>
      </c>
      <c r="I53" t="s">
        <v>24</v>
      </c>
    </row>
    <row r="54" spans="1:10" x14ac:dyDescent="0.25">
      <c r="A54" t="s">
        <v>336</v>
      </c>
      <c r="B54" s="3">
        <v>45762</v>
      </c>
      <c r="C54" s="4" t="s">
        <v>9</v>
      </c>
      <c r="D54" t="s">
        <v>8</v>
      </c>
      <c r="E54" t="s">
        <v>10</v>
      </c>
      <c r="F54" t="s">
        <v>336</v>
      </c>
      <c r="G54" s="53">
        <v>4898</v>
      </c>
      <c r="H54" s="19">
        <f t="shared" si="3"/>
        <v>95947.715883665005</v>
      </c>
      <c r="I54" t="s">
        <v>24</v>
      </c>
      <c r="J54" s="19">
        <f>+G54/10</f>
        <v>489.8</v>
      </c>
    </row>
    <row r="55" spans="1:10" x14ac:dyDescent="0.25">
      <c r="A55" t="s">
        <v>28</v>
      </c>
      <c r="B55" s="3">
        <v>45762</v>
      </c>
      <c r="C55" s="4" t="s">
        <v>9</v>
      </c>
      <c r="D55" t="s">
        <v>8</v>
      </c>
      <c r="E55" t="s">
        <v>10</v>
      </c>
      <c r="F55" t="s">
        <v>28</v>
      </c>
      <c r="G55" s="53">
        <v>1800</v>
      </c>
      <c r="H55" s="19">
        <f t="shared" si="3"/>
        <v>94147.715883665005</v>
      </c>
      <c r="I55" t="s">
        <v>24</v>
      </c>
    </row>
    <row r="56" spans="1:10" x14ac:dyDescent="0.25">
      <c r="A56" t="s">
        <v>30</v>
      </c>
      <c r="B56" s="3">
        <v>45762</v>
      </c>
      <c r="C56" s="4" t="s">
        <v>9</v>
      </c>
      <c r="D56" t="s">
        <v>8</v>
      </c>
      <c r="E56" t="s">
        <v>10</v>
      </c>
      <c r="F56" t="s">
        <v>30</v>
      </c>
      <c r="G56" s="53">
        <v>2800</v>
      </c>
      <c r="H56" s="19">
        <f t="shared" si="3"/>
        <v>91347.715883665005</v>
      </c>
      <c r="I56" t="s">
        <v>24</v>
      </c>
    </row>
    <row r="57" spans="1:10" x14ac:dyDescent="0.25">
      <c r="A57" t="s">
        <v>36</v>
      </c>
      <c r="B57" s="3">
        <v>45762</v>
      </c>
      <c r="C57" s="4" t="s">
        <v>9</v>
      </c>
      <c r="D57" t="s">
        <v>8</v>
      </c>
      <c r="E57" t="s">
        <v>10</v>
      </c>
      <c r="F57" t="s">
        <v>36</v>
      </c>
      <c r="G57" s="53">
        <v>2000</v>
      </c>
      <c r="H57" s="19">
        <f t="shared" si="3"/>
        <v>89347.715883665005</v>
      </c>
      <c r="I57" t="s">
        <v>24</v>
      </c>
    </row>
    <row r="58" spans="1:10" x14ac:dyDescent="0.25">
      <c r="A58" t="s">
        <v>273</v>
      </c>
      <c r="B58" s="3">
        <v>45762</v>
      </c>
      <c r="C58" s="4" t="s">
        <v>9</v>
      </c>
      <c r="D58" t="s">
        <v>8</v>
      </c>
      <c r="E58" t="s">
        <v>10</v>
      </c>
      <c r="F58" t="s">
        <v>273</v>
      </c>
      <c r="G58" s="53">
        <v>2000</v>
      </c>
      <c r="H58" s="19">
        <f t="shared" si="3"/>
        <v>87347.715883665005</v>
      </c>
      <c r="I58" t="s">
        <v>24</v>
      </c>
    </row>
    <row r="59" spans="1:10" x14ac:dyDescent="0.25">
      <c r="A59" t="s">
        <v>31</v>
      </c>
      <c r="B59" s="3">
        <v>45762</v>
      </c>
      <c r="C59" s="4" t="s">
        <v>9</v>
      </c>
      <c r="D59" t="s">
        <v>8</v>
      </c>
      <c r="E59" t="s">
        <v>10</v>
      </c>
      <c r="F59" t="s">
        <v>31</v>
      </c>
      <c r="G59" s="53">
        <v>5000</v>
      </c>
      <c r="H59" s="19">
        <f t="shared" si="3"/>
        <v>82347.715883665005</v>
      </c>
      <c r="I59" t="s">
        <v>24</v>
      </c>
    </row>
    <row r="60" spans="1:10" x14ac:dyDescent="0.25">
      <c r="A60" t="s">
        <v>337</v>
      </c>
      <c r="B60" s="3">
        <v>45762</v>
      </c>
      <c r="C60" s="4" t="s">
        <v>9</v>
      </c>
      <c r="D60" t="s">
        <v>8</v>
      </c>
      <c r="E60" t="s">
        <v>10</v>
      </c>
      <c r="F60" t="s">
        <v>337</v>
      </c>
      <c r="G60" s="53">
        <v>2000</v>
      </c>
      <c r="H60" s="19">
        <f t="shared" si="3"/>
        <v>80347.715883665005</v>
      </c>
      <c r="I60" t="s">
        <v>24</v>
      </c>
    </row>
    <row r="61" spans="1:10" x14ac:dyDescent="0.25">
      <c r="A61" t="s">
        <v>29</v>
      </c>
      <c r="B61" s="3">
        <v>45762</v>
      </c>
      <c r="C61" s="4" t="s">
        <v>9</v>
      </c>
      <c r="D61" t="s">
        <v>8</v>
      </c>
      <c r="E61" t="s">
        <v>10</v>
      </c>
      <c r="F61" t="s">
        <v>29</v>
      </c>
      <c r="G61" s="53">
        <v>2000</v>
      </c>
      <c r="H61" s="19">
        <f t="shared" si="3"/>
        <v>78347.715883665005</v>
      </c>
      <c r="I61" t="s">
        <v>24</v>
      </c>
    </row>
    <row r="62" spans="1:10" x14ac:dyDescent="0.25">
      <c r="A62" t="s">
        <v>242</v>
      </c>
      <c r="B62" s="3">
        <v>45762</v>
      </c>
      <c r="C62" s="4" t="s">
        <v>9</v>
      </c>
      <c r="D62" t="s">
        <v>8</v>
      </c>
      <c r="E62" t="s">
        <v>10</v>
      </c>
      <c r="F62" t="s">
        <v>242</v>
      </c>
      <c r="G62" s="52">
        <v>889.59</v>
      </c>
      <c r="H62" s="19">
        <f t="shared" si="3"/>
        <v>77458.125883665009</v>
      </c>
      <c r="I62" t="s">
        <v>24</v>
      </c>
    </row>
    <row r="63" spans="1:10" x14ac:dyDescent="0.25">
      <c r="A63" t="s">
        <v>252</v>
      </c>
      <c r="B63" s="3">
        <v>45762</v>
      </c>
      <c r="C63" s="4" t="s">
        <v>9</v>
      </c>
      <c r="D63" t="s">
        <v>8</v>
      </c>
      <c r="E63" t="s">
        <v>10</v>
      </c>
      <c r="F63" t="s">
        <v>252</v>
      </c>
      <c r="G63" s="53">
        <v>906.1</v>
      </c>
      <c r="H63" s="19">
        <f t="shared" si="3"/>
        <v>76552.025883665003</v>
      </c>
      <c r="I63" t="s">
        <v>24</v>
      </c>
    </row>
    <row r="64" spans="1:10" x14ac:dyDescent="0.25">
      <c r="A64" t="s">
        <v>338</v>
      </c>
      <c r="B64" s="3">
        <v>45763</v>
      </c>
      <c r="C64" s="4" t="s">
        <v>9</v>
      </c>
      <c r="D64" t="s">
        <v>8</v>
      </c>
      <c r="E64" t="s">
        <v>10</v>
      </c>
      <c r="F64" t="s">
        <v>338</v>
      </c>
      <c r="G64" s="52">
        <v>4269</v>
      </c>
      <c r="H64" s="19">
        <f t="shared" si="3"/>
        <v>72283.025883665003</v>
      </c>
      <c r="I64" t="s">
        <v>24</v>
      </c>
    </row>
    <row r="65" spans="1:10" x14ac:dyDescent="0.25">
      <c r="A65" t="s">
        <v>35</v>
      </c>
      <c r="B65" s="3">
        <v>45763</v>
      </c>
      <c r="C65" s="4" t="s">
        <v>9</v>
      </c>
      <c r="D65" t="s">
        <v>8</v>
      </c>
      <c r="E65" t="s">
        <v>10</v>
      </c>
      <c r="F65" t="s">
        <v>35</v>
      </c>
      <c r="G65" s="53">
        <v>5291.82</v>
      </c>
      <c r="H65" s="19">
        <f t="shared" si="3"/>
        <v>66991.20588366501</v>
      </c>
      <c r="I65" t="s">
        <v>24</v>
      </c>
    </row>
    <row r="66" spans="1:10" x14ac:dyDescent="0.25">
      <c r="A66" t="s">
        <v>340</v>
      </c>
      <c r="B66" s="3">
        <v>45763</v>
      </c>
      <c r="C66" s="4" t="s">
        <v>9</v>
      </c>
      <c r="D66" t="s">
        <v>8</v>
      </c>
      <c r="E66" t="s">
        <v>10</v>
      </c>
      <c r="F66" t="s">
        <v>340</v>
      </c>
      <c r="G66" s="52">
        <v>293</v>
      </c>
      <c r="H66" s="19">
        <f t="shared" si="3"/>
        <v>66698.20588366501</v>
      </c>
      <c r="I66" t="s">
        <v>24</v>
      </c>
    </row>
    <row r="67" spans="1:10" x14ac:dyDescent="0.25">
      <c r="A67" t="s">
        <v>341</v>
      </c>
      <c r="B67" s="3">
        <v>45763</v>
      </c>
      <c r="C67" s="4" t="s">
        <v>9</v>
      </c>
      <c r="D67" t="s">
        <v>8</v>
      </c>
      <c r="E67" t="s">
        <v>10</v>
      </c>
      <c r="F67" t="s">
        <v>341</v>
      </c>
      <c r="G67" s="5">
        <f>70+141</f>
        <v>211</v>
      </c>
      <c r="H67" s="19">
        <f t="shared" si="3"/>
        <v>66487.20588366501</v>
      </c>
      <c r="I67" t="s">
        <v>24</v>
      </c>
    </row>
    <row r="68" spans="1:10" x14ac:dyDescent="0.25">
      <c r="A68" t="s">
        <v>343</v>
      </c>
      <c r="B68" s="3">
        <v>45764</v>
      </c>
      <c r="C68" s="4" t="s">
        <v>9</v>
      </c>
      <c r="D68" t="s">
        <v>8</v>
      </c>
      <c r="E68" t="s">
        <v>10</v>
      </c>
      <c r="F68" t="s">
        <v>343</v>
      </c>
      <c r="G68" s="5">
        <v>45544.840000000011</v>
      </c>
      <c r="H68" s="19">
        <f t="shared" si="3"/>
        <v>20942.365883664999</v>
      </c>
      <c r="I68" t="s">
        <v>24</v>
      </c>
    </row>
    <row r="69" spans="1:10" x14ac:dyDescent="0.25">
      <c r="A69" t="s">
        <v>349</v>
      </c>
      <c r="B69" s="3">
        <v>45764</v>
      </c>
      <c r="C69" s="4" t="s">
        <v>9</v>
      </c>
      <c r="D69" t="s">
        <v>8</v>
      </c>
      <c r="E69" t="s">
        <v>10</v>
      </c>
      <c r="F69" t="s">
        <v>349</v>
      </c>
      <c r="G69" s="5">
        <v>9803.369999999999</v>
      </c>
      <c r="H69" s="19">
        <f t="shared" si="3"/>
        <v>11138.995883665</v>
      </c>
      <c r="I69" t="s">
        <v>24</v>
      </c>
    </row>
    <row r="70" spans="1:10" x14ac:dyDescent="0.25">
      <c r="A70" t="s">
        <v>346</v>
      </c>
      <c r="B70" s="3">
        <v>45765</v>
      </c>
      <c r="C70" s="4" t="s">
        <v>9</v>
      </c>
      <c r="D70" t="s">
        <v>8</v>
      </c>
      <c r="E70" t="s">
        <v>10</v>
      </c>
      <c r="F70" t="s">
        <v>346</v>
      </c>
      <c r="G70" s="5">
        <v>300</v>
      </c>
      <c r="H70" s="19">
        <f t="shared" si="3"/>
        <v>10838.995883665</v>
      </c>
      <c r="I70" t="s">
        <v>24</v>
      </c>
    </row>
    <row r="71" spans="1:10" x14ac:dyDescent="0.25">
      <c r="A71" t="s">
        <v>342</v>
      </c>
      <c r="B71" s="3">
        <v>45765</v>
      </c>
      <c r="C71" s="4" t="s">
        <v>9</v>
      </c>
      <c r="D71" t="s">
        <v>8</v>
      </c>
      <c r="E71" t="s">
        <v>10</v>
      </c>
      <c r="F71" t="s">
        <v>342</v>
      </c>
      <c r="G71" s="52">
        <v>7000</v>
      </c>
      <c r="H71" s="19">
        <f t="shared" si="3"/>
        <v>3838.9958836650003</v>
      </c>
      <c r="I71" t="s">
        <v>24</v>
      </c>
    </row>
    <row r="72" spans="1:10" x14ac:dyDescent="0.25">
      <c r="A72" t="s">
        <v>344</v>
      </c>
      <c r="B72" s="3">
        <v>45765</v>
      </c>
      <c r="C72" s="4" t="s">
        <v>9</v>
      </c>
      <c r="D72" t="s">
        <v>8</v>
      </c>
      <c r="E72" t="s">
        <v>10</v>
      </c>
      <c r="F72" t="s">
        <v>344</v>
      </c>
      <c r="G72" s="5">
        <v>1050</v>
      </c>
      <c r="H72" s="19">
        <f t="shared" si="3"/>
        <v>2788.9958836650003</v>
      </c>
      <c r="I72" t="s">
        <v>24</v>
      </c>
    </row>
    <row r="73" spans="1:10" x14ac:dyDescent="0.25">
      <c r="A73" t="s">
        <v>350</v>
      </c>
      <c r="B73" s="3">
        <v>45765</v>
      </c>
      <c r="C73" s="4" t="s">
        <v>9</v>
      </c>
      <c r="D73" t="s">
        <v>8</v>
      </c>
      <c r="E73" t="s">
        <v>10</v>
      </c>
      <c r="F73" t="s">
        <v>350</v>
      </c>
      <c r="G73" s="5">
        <v>500</v>
      </c>
      <c r="H73" s="19">
        <f t="shared" si="3"/>
        <v>2288.9958836650003</v>
      </c>
      <c r="I73" t="s">
        <v>24</v>
      </c>
    </row>
    <row r="74" spans="1:10" x14ac:dyDescent="0.25">
      <c r="A74" t="s">
        <v>25</v>
      </c>
      <c r="B74" s="3">
        <v>45768</v>
      </c>
      <c r="C74" s="4" t="s">
        <v>9</v>
      </c>
      <c r="D74" t="s">
        <v>8</v>
      </c>
      <c r="E74" t="s">
        <v>10</v>
      </c>
      <c r="F74" t="s">
        <v>25</v>
      </c>
      <c r="G74" s="5">
        <v>400</v>
      </c>
      <c r="H74" s="19">
        <f t="shared" si="3"/>
        <v>1888.9958836650003</v>
      </c>
      <c r="I74" t="s">
        <v>24</v>
      </c>
    </row>
    <row r="75" spans="1:10" x14ac:dyDescent="0.25">
      <c r="A75" t="s">
        <v>25</v>
      </c>
      <c r="B75" s="3">
        <v>45769</v>
      </c>
      <c r="C75" s="4" t="s">
        <v>9</v>
      </c>
      <c r="D75" t="s">
        <v>8</v>
      </c>
      <c r="E75" t="s">
        <v>10</v>
      </c>
      <c r="F75" t="s">
        <v>25</v>
      </c>
      <c r="G75" s="5">
        <v>400</v>
      </c>
      <c r="H75" s="19">
        <f t="shared" si="3"/>
        <v>1488.9958836650003</v>
      </c>
      <c r="I75" t="s">
        <v>24</v>
      </c>
    </row>
    <row r="76" spans="1:10" x14ac:dyDescent="0.25">
      <c r="A76" t="s">
        <v>33</v>
      </c>
      <c r="B76" s="3">
        <v>45769</v>
      </c>
      <c r="C76" s="4" t="s">
        <v>9</v>
      </c>
      <c r="D76" t="s">
        <v>8</v>
      </c>
      <c r="E76" t="s">
        <v>10</v>
      </c>
      <c r="F76" t="s">
        <v>348</v>
      </c>
      <c r="G76" s="5">
        <f>83+84</f>
        <v>167</v>
      </c>
      <c r="H76" s="19">
        <f t="shared" si="3"/>
        <v>1321.9958836650003</v>
      </c>
      <c r="I76" t="s">
        <v>24</v>
      </c>
    </row>
    <row r="77" spans="1:10" x14ac:dyDescent="0.25">
      <c r="A77" t="s">
        <v>345</v>
      </c>
      <c r="B77" s="3">
        <v>45770</v>
      </c>
      <c r="C77" s="4" t="s">
        <v>9</v>
      </c>
      <c r="D77" t="s">
        <v>8</v>
      </c>
      <c r="E77" t="s">
        <v>10</v>
      </c>
      <c r="F77" t="s">
        <v>345</v>
      </c>
      <c r="G77" s="5">
        <v>90</v>
      </c>
      <c r="H77" s="19">
        <f t="shared" si="3"/>
        <v>1231.9958836650003</v>
      </c>
      <c r="I77" t="s">
        <v>24</v>
      </c>
    </row>
    <row r="78" spans="1:10" x14ac:dyDescent="0.25">
      <c r="A78" t="s">
        <v>346</v>
      </c>
      <c r="B78" s="3">
        <v>45770</v>
      </c>
      <c r="C78" s="4" t="s">
        <v>9</v>
      </c>
      <c r="D78" t="s">
        <v>8</v>
      </c>
      <c r="E78" t="s">
        <v>10</v>
      </c>
      <c r="F78" t="s">
        <v>346</v>
      </c>
      <c r="G78" s="5">
        <v>300</v>
      </c>
      <c r="H78" s="19">
        <f t="shared" si="3"/>
        <v>931.99588366500029</v>
      </c>
      <c r="I78" t="s">
        <v>24</v>
      </c>
    </row>
    <row r="79" spans="1:10" x14ac:dyDescent="0.25">
      <c r="A79" t="s">
        <v>347</v>
      </c>
      <c r="B79" s="3">
        <v>45770</v>
      </c>
      <c r="C79" s="4" t="s">
        <v>9</v>
      </c>
      <c r="D79" t="s">
        <v>8</v>
      </c>
      <c r="E79" t="s">
        <v>10</v>
      </c>
      <c r="F79" t="s">
        <v>347</v>
      </c>
      <c r="G79" s="5">
        <v>450</v>
      </c>
      <c r="H79" s="19">
        <f t="shared" si="3"/>
        <v>481.99588366500029</v>
      </c>
      <c r="I79" t="s">
        <v>24</v>
      </c>
    </row>
    <row r="80" spans="1:10" x14ac:dyDescent="0.25">
      <c r="A80" t="s">
        <v>25</v>
      </c>
      <c r="B80" s="3">
        <v>45771</v>
      </c>
      <c r="C80" s="4" t="s">
        <v>9</v>
      </c>
      <c r="D80" t="s">
        <v>8</v>
      </c>
      <c r="E80" t="s">
        <v>10</v>
      </c>
      <c r="F80" t="s">
        <v>25</v>
      </c>
      <c r="G80" s="5">
        <v>400</v>
      </c>
      <c r="H80" s="19">
        <f t="shared" si="3"/>
        <v>81.995883665000292</v>
      </c>
      <c r="I80" t="s">
        <v>24</v>
      </c>
      <c r="J80" s="19"/>
    </row>
    <row r="81" spans="1:10" x14ac:dyDescent="0.25">
      <c r="A81" s="30" t="s">
        <v>352</v>
      </c>
      <c r="B81" s="31">
        <v>45772</v>
      </c>
      <c r="C81" s="33">
        <v>51463</v>
      </c>
      <c r="D81" s="30" t="s">
        <v>8</v>
      </c>
      <c r="E81" s="30" t="s">
        <v>10</v>
      </c>
      <c r="F81" s="30" t="s">
        <v>352</v>
      </c>
      <c r="G81" s="32">
        <f>51696+65948+39879</f>
        <v>157523</v>
      </c>
      <c r="H81" s="32">
        <f>+G81+H80</f>
        <v>157604.99588366499</v>
      </c>
      <c r="I81" s="30" t="s">
        <v>24</v>
      </c>
      <c r="J81" s="19"/>
    </row>
    <row r="82" spans="1:10" x14ac:dyDescent="0.25">
      <c r="A82" t="s">
        <v>351</v>
      </c>
      <c r="B82" s="3">
        <v>45771</v>
      </c>
      <c r="C82" s="4" t="s">
        <v>9</v>
      </c>
      <c r="D82" t="s">
        <v>8</v>
      </c>
      <c r="E82" t="s">
        <v>10</v>
      </c>
      <c r="F82" t="s">
        <v>351</v>
      </c>
      <c r="G82" s="5">
        <v>450</v>
      </c>
      <c r="H82" s="19">
        <f>+H81-G82</f>
        <v>157154.99588366499</v>
      </c>
      <c r="I82" t="s">
        <v>24</v>
      </c>
    </row>
    <row r="83" spans="1:10" x14ac:dyDescent="0.25">
      <c r="A83" t="s">
        <v>353</v>
      </c>
      <c r="B83" s="3">
        <v>45772</v>
      </c>
      <c r="C83" s="4" t="s">
        <v>9</v>
      </c>
      <c r="D83" t="s">
        <v>8</v>
      </c>
      <c r="E83" t="s">
        <v>10</v>
      </c>
      <c r="F83" t="s">
        <v>353</v>
      </c>
      <c r="G83" s="5">
        <v>600</v>
      </c>
      <c r="H83" s="19">
        <f t="shared" ref="H83:H106" si="4">+H82-G83</f>
        <v>156554.99588366499</v>
      </c>
      <c r="I83" t="s">
        <v>24</v>
      </c>
    </row>
    <row r="84" spans="1:10" x14ac:dyDescent="0.25">
      <c r="A84" t="s">
        <v>25</v>
      </c>
      <c r="B84" s="3">
        <v>45772</v>
      </c>
      <c r="C84" s="4" t="s">
        <v>9</v>
      </c>
      <c r="D84" t="s">
        <v>8</v>
      </c>
      <c r="E84" t="s">
        <v>10</v>
      </c>
      <c r="F84" t="s">
        <v>25</v>
      </c>
      <c r="G84" s="5">
        <v>400</v>
      </c>
      <c r="H84" s="19">
        <f t="shared" si="4"/>
        <v>156154.99588366499</v>
      </c>
      <c r="I84" t="s">
        <v>24</v>
      </c>
    </row>
    <row r="85" spans="1:10" x14ac:dyDescent="0.25">
      <c r="A85" t="s">
        <v>354</v>
      </c>
      <c r="B85" s="3">
        <v>45772</v>
      </c>
      <c r="C85" s="4" t="s">
        <v>9</v>
      </c>
      <c r="D85" t="s">
        <v>8</v>
      </c>
      <c r="E85" t="s">
        <v>10</v>
      </c>
      <c r="F85" t="s">
        <v>354</v>
      </c>
      <c r="G85" s="5">
        <v>300</v>
      </c>
      <c r="H85" s="19">
        <f t="shared" si="4"/>
        <v>155854.99588366499</v>
      </c>
      <c r="I85" t="s">
        <v>24</v>
      </c>
    </row>
    <row r="86" spans="1:10" x14ac:dyDescent="0.25">
      <c r="A86" t="s">
        <v>26</v>
      </c>
      <c r="B86" s="3">
        <v>45772</v>
      </c>
      <c r="C86" s="4" t="s">
        <v>9</v>
      </c>
      <c r="D86" t="s">
        <v>8</v>
      </c>
      <c r="E86" t="s">
        <v>10</v>
      </c>
      <c r="F86" t="s">
        <v>26</v>
      </c>
      <c r="G86" s="5">
        <v>51704.381428571425</v>
      </c>
      <c r="H86" s="19">
        <f t="shared" si="4"/>
        <v>104150.61445509357</v>
      </c>
      <c r="I86" t="s">
        <v>24</v>
      </c>
    </row>
    <row r="87" spans="1:10" x14ac:dyDescent="0.25">
      <c r="A87" t="s">
        <v>179</v>
      </c>
      <c r="B87" s="3">
        <v>45772</v>
      </c>
      <c r="C87" s="4" t="s">
        <v>9</v>
      </c>
      <c r="D87" t="s">
        <v>8</v>
      </c>
      <c r="E87" t="s">
        <v>10</v>
      </c>
      <c r="F87" t="s">
        <v>179</v>
      </c>
      <c r="G87" s="5">
        <v>4397</v>
      </c>
      <c r="H87" s="19">
        <f t="shared" si="4"/>
        <v>99753.614455093571</v>
      </c>
      <c r="I87" t="s">
        <v>24</v>
      </c>
    </row>
    <row r="88" spans="1:10" x14ac:dyDescent="0.25">
      <c r="A88" t="s">
        <v>355</v>
      </c>
      <c r="B88" s="3">
        <v>45772</v>
      </c>
      <c r="C88" s="4" t="s">
        <v>9</v>
      </c>
      <c r="D88" t="s">
        <v>8</v>
      </c>
      <c r="E88" t="s">
        <v>10</v>
      </c>
      <c r="F88" t="s">
        <v>355</v>
      </c>
      <c r="G88" s="5">
        <f>18000*2</f>
        <v>36000</v>
      </c>
      <c r="H88" s="19">
        <f t="shared" si="4"/>
        <v>63753.614455093571</v>
      </c>
      <c r="I88" t="s">
        <v>24</v>
      </c>
    </row>
    <row r="89" spans="1:10" x14ac:dyDescent="0.25">
      <c r="A89" t="s">
        <v>358</v>
      </c>
      <c r="B89" s="3">
        <v>45772</v>
      </c>
      <c r="C89" s="4" t="s">
        <v>9</v>
      </c>
      <c r="D89" t="s">
        <v>8</v>
      </c>
      <c r="E89" t="s">
        <v>10</v>
      </c>
      <c r="F89" t="s">
        <v>358</v>
      </c>
      <c r="G89" s="5">
        <v>800</v>
      </c>
      <c r="H89" s="19">
        <f t="shared" si="4"/>
        <v>62953.614455093571</v>
      </c>
      <c r="I89" t="s">
        <v>24</v>
      </c>
    </row>
    <row r="90" spans="1:10" x14ac:dyDescent="0.25">
      <c r="A90" t="s">
        <v>366</v>
      </c>
      <c r="B90" s="3">
        <v>45772</v>
      </c>
      <c r="C90" s="4" t="s">
        <v>9</v>
      </c>
      <c r="D90" t="s">
        <v>8</v>
      </c>
      <c r="E90" t="s">
        <v>10</v>
      </c>
      <c r="F90" t="s">
        <v>366</v>
      </c>
      <c r="G90" s="5">
        <v>1200</v>
      </c>
      <c r="H90" s="19">
        <f t="shared" si="4"/>
        <v>61753.614455093571</v>
      </c>
      <c r="I90" t="s">
        <v>24</v>
      </c>
    </row>
    <row r="91" spans="1:10" x14ac:dyDescent="0.25">
      <c r="A91" t="s">
        <v>356</v>
      </c>
      <c r="B91" s="3">
        <v>45773</v>
      </c>
      <c r="C91" s="4" t="s">
        <v>9</v>
      </c>
      <c r="D91" t="s">
        <v>8</v>
      </c>
      <c r="E91" t="s">
        <v>10</v>
      </c>
      <c r="F91" t="s">
        <v>356</v>
      </c>
      <c r="G91" s="5">
        <v>15000</v>
      </c>
      <c r="H91" s="19">
        <f t="shared" si="4"/>
        <v>46753.614455093571</v>
      </c>
      <c r="I91" t="s">
        <v>24</v>
      </c>
    </row>
    <row r="92" spans="1:10" x14ac:dyDescent="0.25">
      <c r="A92" t="s">
        <v>359</v>
      </c>
      <c r="B92" s="3">
        <v>45773</v>
      </c>
      <c r="C92" s="4" t="s">
        <v>9</v>
      </c>
      <c r="D92" t="s">
        <v>8</v>
      </c>
      <c r="E92" t="s">
        <v>10</v>
      </c>
      <c r="F92" t="s">
        <v>359</v>
      </c>
      <c r="G92" s="5">
        <v>2000</v>
      </c>
      <c r="H92" s="19">
        <f t="shared" si="4"/>
        <v>44753.614455093571</v>
      </c>
      <c r="I92" t="s">
        <v>24</v>
      </c>
    </row>
    <row r="93" spans="1:10" x14ac:dyDescent="0.25">
      <c r="A93" t="s">
        <v>357</v>
      </c>
      <c r="B93" s="3">
        <v>45773</v>
      </c>
      <c r="C93" s="4" t="s">
        <v>9</v>
      </c>
      <c r="D93" t="s">
        <v>8</v>
      </c>
      <c r="E93" t="s">
        <v>10</v>
      </c>
      <c r="F93" t="s">
        <v>357</v>
      </c>
      <c r="G93" s="5">
        <v>1500</v>
      </c>
      <c r="H93" s="19">
        <f t="shared" si="4"/>
        <v>43253.614455093571</v>
      </c>
      <c r="I93" t="s">
        <v>24</v>
      </c>
    </row>
    <row r="94" spans="1:10" x14ac:dyDescent="0.25">
      <c r="A94" t="s">
        <v>362</v>
      </c>
      <c r="B94" s="3">
        <v>45773</v>
      </c>
      <c r="C94" s="4" t="s">
        <v>9</v>
      </c>
      <c r="D94" t="s">
        <v>8</v>
      </c>
      <c r="E94" t="s">
        <v>10</v>
      </c>
      <c r="F94" t="s">
        <v>362</v>
      </c>
      <c r="G94" s="5">
        <v>400</v>
      </c>
      <c r="H94" s="19">
        <f t="shared" si="4"/>
        <v>42853.614455093571</v>
      </c>
      <c r="I94" t="s">
        <v>24</v>
      </c>
    </row>
    <row r="95" spans="1:10" x14ac:dyDescent="0.25">
      <c r="A95" t="s">
        <v>363</v>
      </c>
      <c r="B95" s="3">
        <v>45775</v>
      </c>
      <c r="C95" s="4" t="s">
        <v>9</v>
      </c>
      <c r="D95" t="s">
        <v>8</v>
      </c>
      <c r="E95" t="s">
        <v>10</v>
      </c>
      <c r="F95" t="s">
        <v>364</v>
      </c>
      <c r="G95" s="5">
        <v>500</v>
      </c>
      <c r="H95" s="19">
        <f t="shared" si="4"/>
        <v>42353.614455093571</v>
      </c>
      <c r="I95" t="s">
        <v>24</v>
      </c>
    </row>
    <row r="96" spans="1:10" x14ac:dyDescent="0.25">
      <c r="A96" t="s">
        <v>363</v>
      </c>
      <c r="B96" s="3">
        <v>45775</v>
      </c>
      <c r="C96" s="4" t="s">
        <v>9</v>
      </c>
      <c r="D96" t="s">
        <v>8</v>
      </c>
      <c r="E96" t="s">
        <v>10</v>
      </c>
      <c r="F96" t="s">
        <v>365</v>
      </c>
      <c r="G96" s="5">
        <v>500</v>
      </c>
      <c r="H96" s="19">
        <f t="shared" si="4"/>
        <v>41853.614455093571</v>
      </c>
      <c r="I96" t="s">
        <v>24</v>
      </c>
      <c r="J96" s="19"/>
    </row>
    <row r="97" spans="1:9" x14ac:dyDescent="0.25">
      <c r="A97" t="s">
        <v>25</v>
      </c>
      <c r="B97" s="3">
        <v>45775</v>
      </c>
      <c r="C97" s="4" t="s">
        <v>9</v>
      </c>
      <c r="D97" t="s">
        <v>8</v>
      </c>
      <c r="E97" t="s">
        <v>10</v>
      </c>
      <c r="F97" t="s">
        <v>25</v>
      </c>
      <c r="G97" s="5">
        <v>400</v>
      </c>
      <c r="H97" s="19">
        <f t="shared" si="4"/>
        <v>41453.614455093571</v>
      </c>
      <c r="I97" t="s">
        <v>24</v>
      </c>
    </row>
    <row r="98" spans="1:9" x14ac:dyDescent="0.25">
      <c r="A98" t="s">
        <v>360</v>
      </c>
      <c r="B98" s="3">
        <v>45775</v>
      </c>
      <c r="C98" s="4" t="s">
        <v>9</v>
      </c>
      <c r="D98" t="s">
        <v>8</v>
      </c>
      <c r="E98" t="s">
        <v>10</v>
      </c>
      <c r="F98" t="s">
        <v>360</v>
      </c>
      <c r="G98" s="5">
        <v>35</v>
      </c>
      <c r="H98" s="19">
        <f t="shared" si="4"/>
        <v>41418.614455093571</v>
      </c>
      <c r="I98" t="s">
        <v>24</v>
      </c>
    </row>
    <row r="99" spans="1:9" x14ac:dyDescent="0.25">
      <c r="A99" t="s">
        <v>361</v>
      </c>
      <c r="B99" s="3">
        <v>45776</v>
      </c>
      <c r="C99" s="4" t="s">
        <v>9</v>
      </c>
      <c r="D99" t="s">
        <v>8</v>
      </c>
      <c r="E99" t="s">
        <v>10</v>
      </c>
      <c r="F99" t="s">
        <v>361</v>
      </c>
      <c r="G99" s="5">
        <v>30000</v>
      </c>
      <c r="H99" s="19">
        <f t="shared" si="4"/>
        <v>11418.614455093571</v>
      </c>
      <c r="I99" t="s">
        <v>24</v>
      </c>
    </row>
    <row r="100" spans="1:9" x14ac:dyDescent="0.25">
      <c r="A100" t="s">
        <v>367</v>
      </c>
      <c r="B100" s="3">
        <v>45776</v>
      </c>
      <c r="C100" s="4" t="s">
        <v>9</v>
      </c>
      <c r="D100" t="s">
        <v>8</v>
      </c>
      <c r="E100" t="s">
        <v>10</v>
      </c>
      <c r="F100" t="s">
        <v>367</v>
      </c>
      <c r="G100" s="5">
        <v>2000</v>
      </c>
      <c r="H100" s="19">
        <f t="shared" si="4"/>
        <v>9418.6144550935715</v>
      </c>
      <c r="I100" t="s">
        <v>24</v>
      </c>
    </row>
    <row r="101" spans="1:9" x14ac:dyDescent="0.25">
      <c r="A101" t="s">
        <v>25</v>
      </c>
      <c r="B101" s="3">
        <v>45776</v>
      </c>
      <c r="C101" s="4" t="s">
        <v>9</v>
      </c>
      <c r="D101" t="s">
        <v>8</v>
      </c>
      <c r="E101" t="s">
        <v>10</v>
      </c>
      <c r="F101" t="s">
        <v>25</v>
      </c>
      <c r="G101" s="5">
        <v>400</v>
      </c>
      <c r="H101" s="19">
        <f t="shared" si="4"/>
        <v>9018.6144550935715</v>
      </c>
      <c r="I101" t="s">
        <v>24</v>
      </c>
    </row>
    <row r="102" spans="1:9" x14ac:dyDescent="0.25">
      <c r="A102" t="s">
        <v>368</v>
      </c>
      <c r="B102" s="3">
        <v>45776</v>
      </c>
      <c r="C102" s="4" t="s">
        <v>9</v>
      </c>
      <c r="D102" t="s">
        <v>8</v>
      </c>
      <c r="E102" t="s">
        <v>10</v>
      </c>
      <c r="F102" t="s">
        <v>368</v>
      </c>
      <c r="G102" s="5">
        <v>800</v>
      </c>
      <c r="H102" s="19">
        <f t="shared" si="4"/>
        <v>8218.6144550935715</v>
      </c>
      <c r="I102" t="s">
        <v>24</v>
      </c>
    </row>
    <row r="103" spans="1:9" x14ac:dyDescent="0.25">
      <c r="A103" t="s">
        <v>368</v>
      </c>
      <c r="B103" s="3">
        <v>45776</v>
      </c>
      <c r="C103" s="4" t="s">
        <v>9</v>
      </c>
      <c r="D103" t="s">
        <v>8</v>
      </c>
      <c r="E103" t="s">
        <v>10</v>
      </c>
      <c r="F103" t="s">
        <v>368</v>
      </c>
      <c r="G103" s="5">
        <v>6488</v>
      </c>
      <c r="H103" s="19">
        <f t="shared" si="4"/>
        <v>1730.6144550935715</v>
      </c>
      <c r="I103" t="s">
        <v>24</v>
      </c>
    </row>
    <row r="104" spans="1:9" x14ac:dyDescent="0.25">
      <c r="A104" t="s">
        <v>368</v>
      </c>
      <c r="B104" s="3">
        <v>45776</v>
      </c>
      <c r="C104" s="4" t="s">
        <v>9</v>
      </c>
      <c r="D104" t="s">
        <v>8</v>
      </c>
      <c r="E104" t="s">
        <v>10</v>
      </c>
      <c r="F104" t="s">
        <v>368</v>
      </c>
      <c r="G104" s="5">
        <v>1000</v>
      </c>
      <c r="H104" s="19">
        <f t="shared" si="4"/>
        <v>730.61445509357145</v>
      </c>
      <c r="I104" t="s">
        <v>24</v>
      </c>
    </row>
    <row r="105" spans="1:9" x14ac:dyDescent="0.25">
      <c r="A105" t="s">
        <v>368</v>
      </c>
      <c r="B105" s="3">
        <v>45776</v>
      </c>
      <c r="C105" s="4" t="s">
        <v>9</v>
      </c>
      <c r="D105" t="s">
        <v>8</v>
      </c>
      <c r="E105" t="s">
        <v>10</v>
      </c>
      <c r="F105" t="s">
        <v>368</v>
      </c>
      <c r="G105" s="5">
        <v>500</v>
      </c>
      <c r="H105" s="19">
        <f t="shared" si="4"/>
        <v>230.61445509357145</v>
      </c>
      <c r="I105" t="s">
        <v>24</v>
      </c>
    </row>
    <row r="106" spans="1:9" x14ac:dyDescent="0.25">
      <c r="A106" t="s">
        <v>369</v>
      </c>
      <c r="B106" s="3">
        <v>45776</v>
      </c>
      <c r="C106" s="4" t="s">
        <v>9</v>
      </c>
      <c r="D106" t="s">
        <v>8</v>
      </c>
      <c r="E106" t="s">
        <v>10</v>
      </c>
      <c r="F106" t="s">
        <v>369</v>
      </c>
      <c r="G106" s="5">
        <v>35</v>
      </c>
      <c r="H106" s="19">
        <f t="shared" si="4"/>
        <v>195.61445509357145</v>
      </c>
      <c r="I106" t="s">
        <v>24</v>
      </c>
    </row>
    <row r="107" spans="1:9" x14ac:dyDescent="0.25">
      <c r="A107" s="30" t="s">
        <v>370</v>
      </c>
      <c r="B107" s="31">
        <v>45777</v>
      </c>
      <c r="C107" s="33">
        <v>52103</v>
      </c>
      <c r="D107" s="30" t="s">
        <v>8</v>
      </c>
      <c r="E107" s="30" t="s">
        <v>10</v>
      </c>
      <c r="F107" s="30" t="s">
        <v>370</v>
      </c>
      <c r="G107" s="32">
        <f>78680+66542+59163+23516</f>
        <v>227901</v>
      </c>
      <c r="H107" s="32">
        <f>+G107+H106</f>
        <v>228096.61445509357</v>
      </c>
      <c r="I107" s="30" t="s">
        <v>24</v>
      </c>
    </row>
    <row r="108" spans="1:9" x14ac:dyDescent="0.25">
      <c r="A108" t="s">
        <v>34</v>
      </c>
      <c r="B108" s="3">
        <v>45777</v>
      </c>
      <c r="C108" s="4" t="s">
        <v>9</v>
      </c>
      <c r="D108" t="s">
        <v>8</v>
      </c>
      <c r="E108" t="s">
        <v>10</v>
      </c>
      <c r="F108" t="s">
        <v>34</v>
      </c>
      <c r="G108" s="5">
        <v>78687.16</v>
      </c>
      <c r="H108" s="19">
        <f t="shared" ref="H108:H115" si="5">+H107-G108</f>
        <v>149409.45445509357</v>
      </c>
      <c r="I108" t="s">
        <v>24</v>
      </c>
    </row>
    <row r="109" spans="1:9" x14ac:dyDescent="0.25">
      <c r="A109" t="s">
        <v>37</v>
      </c>
      <c r="B109" s="3">
        <v>45777</v>
      </c>
      <c r="C109" s="4" t="s">
        <v>9</v>
      </c>
      <c r="D109" t="s">
        <v>8</v>
      </c>
      <c r="E109" t="s">
        <v>10</v>
      </c>
      <c r="F109" t="s">
        <v>371</v>
      </c>
      <c r="G109" s="5">
        <v>59163</v>
      </c>
      <c r="H109" s="19">
        <f t="shared" si="5"/>
        <v>90246.454455093568</v>
      </c>
      <c r="I109" t="s">
        <v>24</v>
      </c>
    </row>
    <row r="110" spans="1:9" x14ac:dyDescent="0.25">
      <c r="A110" t="s">
        <v>37</v>
      </c>
      <c r="B110" s="3">
        <v>45777</v>
      </c>
      <c r="C110" s="4" t="s">
        <v>9</v>
      </c>
      <c r="D110" t="s">
        <v>8</v>
      </c>
      <c r="E110" t="s">
        <v>10</v>
      </c>
      <c r="F110" t="s">
        <v>47</v>
      </c>
      <c r="G110" s="5">
        <v>66542</v>
      </c>
      <c r="H110" s="19">
        <f t="shared" si="5"/>
        <v>23704.454455093568</v>
      </c>
      <c r="I110" t="s">
        <v>24</v>
      </c>
    </row>
    <row r="111" spans="1:9" x14ac:dyDescent="0.25">
      <c r="A111" t="s">
        <v>388</v>
      </c>
      <c r="B111" s="3">
        <v>45777</v>
      </c>
      <c r="C111" s="4" t="s">
        <v>9</v>
      </c>
      <c r="D111" t="s">
        <v>8</v>
      </c>
      <c r="E111" t="s">
        <v>10</v>
      </c>
      <c r="F111" t="s">
        <v>388</v>
      </c>
      <c r="G111" s="5">
        <f>450*2</f>
        <v>900</v>
      </c>
      <c r="H111" s="19">
        <f t="shared" si="5"/>
        <v>22804.454455093568</v>
      </c>
      <c r="I111" t="s">
        <v>24</v>
      </c>
    </row>
    <row r="112" spans="1:9" x14ac:dyDescent="0.25">
      <c r="A112" t="s">
        <v>373</v>
      </c>
      <c r="B112" s="3">
        <v>45777</v>
      </c>
      <c r="C112" s="4" t="s">
        <v>9</v>
      </c>
      <c r="D112" t="s">
        <v>8</v>
      </c>
      <c r="E112" t="s">
        <v>10</v>
      </c>
      <c r="F112" t="s">
        <v>373</v>
      </c>
      <c r="G112" s="5">
        <v>1256</v>
      </c>
      <c r="H112" s="19">
        <f t="shared" si="5"/>
        <v>21548.454455093568</v>
      </c>
      <c r="I112" t="s">
        <v>24</v>
      </c>
    </row>
    <row r="113" spans="1:9" x14ac:dyDescent="0.25">
      <c r="A113" t="s">
        <v>374</v>
      </c>
      <c r="B113" s="3">
        <v>45777</v>
      </c>
      <c r="C113" s="4" t="s">
        <v>9</v>
      </c>
      <c r="D113" t="s">
        <v>8</v>
      </c>
      <c r="E113" t="s">
        <v>10</v>
      </c>
      <c r="F113" t="s">
        <v>374</v>
      </c>
      <c r="G113" s="5">
        <v>250</v>
      </c>
      <c r="H113" s="19">
        <f t="shared" si="5"/>
        <v>21298.454455093568</v>
      </c>
      <c r="I113" t="s">
        <v>24</v>
      </c>
    </row>
    <row r="114" spans="1:9" x14ac:dyDescent="0.25">
      <c r="A114" t="s">
        <v>32</v>
      </c>
      <c r="B114" s="3">
        <v>45777</v>
      </c>
      <c r="C114" s="4" t="s">
        <v>9</v>
      </c>
      <c r="D114" t="s">
        <v>8</v>
      </c>
      <c r="E114" t="s">
        <v>10</v>
      </c>
      <c r="F114" t="s">
        <v>32</v>
      </c>
      <c r="G114" s="5">
        <v>399</v>
      </c>
      <c r="H114" s="19">
        <f t="shared" si="5"/>
        <v>20899.454455093568</v>
      </c>
      <c r="I114" t="s">
        <v>24</v>
      </c>
    </row>
    <row r="115" spans="1:9" x14ac:dyDescent="0.25">
      <c r="A115" t="s">
        <v>375</v>
      </c>
      <c r="B115" s="3">
        <v>45777</v>
      </c>
      <c r="C115" s="4" t="s">
        <v>9</v>
      </c>
      <c r="D115" t="s">
        <v>8</v>
      </c>
      <c r="E115" t="s">
        <v>10</v>
      </c>
      <c r="F115" t="s">
        <v>375</v>
      </c>
      <c r="G115" s="5">
        <v>980</v>
      </c>
      <c r="H115" s="19">
        <f t="shared" si="5"/>
        <v>19919.454455093568</v>
      </c>
      <c r="I115" t="s">
        <v>24</v>
      </c>
    </row>
    <row r="116" spans="1:9" x14ac:dyDescent="0.25">
      <c r="H116" s="19"/>
    </row>
    <row r="117" spans="1:9" x14ac:dyDescent="0.25">
      <c r="G117" s="5"/>
      <c r="H117" s="19"/>
    </row>
    <row r="118" spans="1:9" x14ac:dyDescent="0.25">
      <c r="G118" s="5"/>
      <c r="H118" s="19"/>
    </row>
    <row r="119" spans="1:9" x14ac:dyDescent="0.25">
      <c r="G119" s="5"/>
      <c r="H119" s="19"/>
    </row>
    <row r="120" spans="1:9" x14ac:dyDescent="0.25">
      <c r="G120" s="5"/>
      <c r="H120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82B4-0716-47D7-A2E1-3D65E5FB0A4B}">
  <sheetPr codeName="Hoja16"/>
  <dimension ref="A1:H100"/>
  <sheetViews>
    <sheetView showGridLines="0" topLeftCell="A52" workbookViewId="0">
      <selection activeCell="A55" sqref="A55"/>
    </sheetView>
  </sheetViews>
  <sheetFormatPr baseColWidth="10" defaultRowHeight="15" x14ac:dyDescent="0.25"/>
  <cols>
    <col min="1" max="1" width="31.5703125" bestFit="1" customWidth="1"/>
    <col min="2" max="2" width="10.7109375" bestFit="1" customWidth="1"/>
    <col min="3" max="3" width="25.28515625" bestFit="1" customWidth="1"/>
    <col min="4" max="5" width="11.28515625" bestFit="1" customWidth="1"/>
    <col min="6" max="6" width="72" bestFit="1" customWidth="1"/>
    <col min="7" max="7" width="11.5703125" bestFit="1" customWidth="1"/>
    <col min="8" max="8" width="9.42578125" bestFit="1" customWidth="1"/>
  </cols>
  <sheetData>
    <row r="1" spans="1:8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48" t="s">
        <v>7</v>
      </c>
    </row>
    <row r="2" spans="1:8" x14ac:dyDescent="0.25">
      <c r="A2" t="s">
        <v>372</v>
      </c>
      <c r="B2" s="3">
        <v>45779</v>
      </c>
      <c r="C2" s="4" t="s">
        <v>9</v>
      </c>
      <c r="D2" t="s">
        <v>8</v>
      </c>
      <c r="E2" t="s">
        <v>10</v>
      </c>
      <c r="F2" t="s">
        <v>372</v>
      </c>
      <c r="G2" s="5">
        <f>2400*4</f>
        <v>9600</v>
      </c>
      <c r="H2" t="s">
        <v>8</v>
      </c>
    </row>
    <row r="3" spans="1:8" x14ac:dyDescent="0.25">
      <c r="A3" t="s">
        <v>25</v>
      </c>
      <c r="B3" s="3">
        <v>45779</v>
      </c>
      <c r="C3" s="4" t="s">
        <v>9</v>
      </c>
      <c r="D3" t="s">
        <v>8</v>
      </c>
      <c r="E3" t="s">
        <v>10</v>
      </c>
      <c r="F3" t="s">
        <v>25</v>
      </c>
      <c r="G3" s="5">
        <v>400</v>
      </c>
      <c r="H3" t="s">
        <v>8</v>
      </c>
    </row>
    <row r="4" spans="1:8" x14ac:dyDescent="0.25">
      <c r="A4" t="s">
        <v>26</v>
      </c>
      <c r="B4" s="3">
        <v>45779</v>
      </c>
      <c r="C4" s="4" t="s">
        <v>9</v>
      </c>
      <c r="D4" t="s">
        <v>8</v>
      </c>
      <c r="E4" t="s">
        <v>10</v>
      </c>
      <c r="F4" t="s">
        <v>26</v>
      </c>
      <c r="G4" s="5">
        <v>57017.66</v>
      </c>
      <c r="H4" t="s">
        <v>8</v>
      </c>
    </row>
    <row r="5" spans="1:8" x14ac:dyDescent="0.25">
      <c r="A5" t="s">
        <v>209</v>
      </c>
      <c r="B5" s="3">
        <v>45779</v>
      </c>
      <c r="C5" s="4" t="s">
        <v>9</v>
      </c>
      <c r="D5" t="s">
        <v>8</v>
      </c>
      <c r="E5" t="s">
        <v>10</v>
      </c>
      <c r="F5" t="s">
        <v>209</v>
      </c>
      <c r="G5" s="5">
        <v>350</v>
      </c>
      <c r="H5" t="s">
        <v>8</v>
      </c>
    </row>
    <row r="6" spans="1:8" x14ac:dyDescent="0.25">
      <c r="A6" t="s">
        <v>387</v>
      </c>
      <c r="B6" s="3">
        <v>45779</v>
      </c>
      <c r="C6" s="4" t="s">
        <v>9</v>
      </c>
      <c r="D6" t="s">
        <v>8</v>
      </c>
      <c r="E6" t="s">
        <v>10</v>
      </c>
      <c r="F6" t="s">
        <v>387</v>
      </c>
      <c r="G6" s="5">
        <v>600</v>
      </c>
      <c r="H6" t="s">
        <v>8</v>
      </c>
    </row>
    <row r="7" spans="1:8" x14ac:dyDescent="0.25">
      <c r="A7" t="s">
        <v>378</v>
      </c>
      <c r="B7" s="3">
        <v>45779</v>
      </c>
      <c r="C7" s="4" t="s">
        <v>9</v>
      </c>
      <c r="D7" t="s">
        <v>8</v>
      </c>
      <c r="E7" t="s">
        <v>10</v>
      </c>
      <c r="F7" t="s">
        <v>378</v>
      </c>
      <c r="G7" s="5">
        <v>500</v>
      </c>
      <c r="H7" t="s">
        <v>8</v>
      </c>
    </row>
    <row r="8" spans="1:8" x14ac:dyDescent="0.25">
      <c r="A8" t="s">
        <v>379</v>
      </c>
      <c r="B8" s="3">
        <v>45779</v>
      </c>
      <c r="C8" s="4" t="s">
        <v>9</v>
      </c>
      <c r="D8" t="s">
        <v>8</v>
      </c>
      <c r="E8" t="s">
        <v>10</v>
      </c>
      <c r="F8" t="s">
        <v>379</v>
      </c>
      <c r="G8" s="5">
        <v>400</v>
      </c>
      <c r="H8" t="s">
        <v>8</v>
      </c>
    </row>
    <row r="9" spans="1:8" x14ac:dyDescent="0.25">
      <c r="A9" t="s">
        <v>380</v>
      </c>
      <c r="B9" s="3">
        <v>45780</v>
      </c>
      <c r="C9" s="4" t="s">
        <v>9</v>
      </c>
      <c r="D9" t="s">
        <v>8</v>
      </c>
      <c r="E9" t="s">
        <v>10</v>
      </c>
      <c r="F9" t="s">
        <v>380</v>
      </c>
      <c r="G9" s="5">
        <v>889.59</v>
      </c>
      <c r="H9" t="s">
        <v>8</v>
      </c>
    </row>
    <row r="10" spans="1:8" x14ac:dyDescent="0.25">
      <c r="A10" s="44" t="s">
        <v>381</v>
      </c>
      <c r="B10" s="3">
        <v>45780</v>
      </c>
      <c r="C10" s="4" t="s">
        <v>9</v>
      </c>
      <c r="D10" t="s">
        <v>8</v>
      </c>
      <c r="E10" t="s">
        <v>10</v>
      </c>
      <c r="F10" s="44" t="s">
        <v>381</v>
      </c>
      <c r="G10" s="45">
        <v>1497</v>
      </c>
      <c r="H10" t="s">
        <v>8</v>
      </c>
    </row>
    <row r="11" spans="1:8" x14ac:dyDescent="0.25">
      <c r="A11" s="44" t="s">
        <v>382</v>
      </c>
      <c r="B11" s="3">
        <v>45780</v>
      </c>
      <c r="C11" s="4" t="s">
        <v>9</v>
      </c>
      <c r="D11" t="s">
        <v>8</v>
      </c>
      <c r="E11" t="s">
        <v>10</v>
      </c>
      <c r="F11" s="44" t="s">
        <v>382</v>
      </c>
      <c r="G11" s="45">
        <v>1185</v>
      </c>
      <c r="H11" t="s">
        <v>8</v>
      </c>
    </row>
    <row r="12" spans="1:8" x14ac:dyDescent="0.25">
      <c r="A12" s="44" t="s">
        <v>383</v>
      </c>
      <c r="B12" s="3">
        <v>45780</v>
      </c>
      <c r="C12" s="4" t="s">
        <v>9</v>
      </c>
      <c r="D12" t="s">
        <v>8</v>
      </c>
      <c r="E12" t="s">
        <v>10</v>
      </c>
      <c r="F12" s="44" t="s">
        <v>383</v>
      </c>
      <c r="G12" s="45">
        <v>3000</v>
      </c>
      <c r="H12" t="s">
        <v>8</v>
      </c>
    </row>
    <row r="13" spans="1:8" x14ac:dyDescent="0.25">
      <c r="A13" s="44" t="s">
        <v>384</v>
      </c>
      <c r="B13" s="3">
        <v>45780</v>
      </c>
      <c r="C13" s="4" t="s">
        <v>9</v>
      </c>
      <c r="D13" t="s">
        <v>8</v>
      </c>
      <c r="E13" t="s">
        <v>10</v>
      </c>
      <c r="F13" s="44" t="s">
        <v>384</v>
      </c>
      <c r="G13" s="45">
        <v>389</v>
      </c>
      <c r="H13" t="s">
        <v>8</v>
      </c>
    </row>
    <row r="14" spans="1:8" x14ac:dyDescent="0.25">
      <c r="A14" s="44" t="s">
        <v>385</v>
      </c>
      <c r="B14" s="3">
        <v>45781</v>
      </c>
      <c r="C14" s="4" t="s">
        <v>9</v>
      </c>
      <c r="D14" t="s">
        <v>8</v>
      </c>
      <c r="E14" t="s">
        <v>10</v>
      </c>
      <c r="F14" s="44" t="s">
        <v>385</v>
      </c>
      <c r="G14" s="5">
        <v>450</v>
      </c>
      <c r="H14" t="s">
        <v>8</v>
      </c>
    </row>
    <row r="15" spans="1:8" x14ac:dyDescent="0.25">
      <c r="A15" s="44" t="s">
        <v>386</v>
      </c>
      <c r="B15" s="3">
        <v>45781</v>
      </c>
      <c r="C15" s="4" t="s">
        <v>9</v>
      </c>
      <c r="D15" t="s">
        <v>8</v>
      </c>
      <c r="E15" t="s">
        <v>10</v>
      </c>
      <c r="F15" s="44" t="s">
        <v>390</v>
      </c>
      <c r="G15" s="46">
        <v>2500</v>
      </c>
      <c r="H15" t="s">
        <v>8</v>
      </c>
    </row>
    <row r="16" spans="1:8" x14ac:dyDescent="0.25">
      <c r="A16" t="s">
        <v>25</v>
      </c>
      <c r="B16" s="3">
        <v>45782</v>
      </c>
      <c r="C16" s="4" t="s">
        <v>9</v>
      </c>
      <c r="D16" t="s">
        <v>8</v>
      </c>
      <c r="E16" t="s">
        <v>10</v>
      </c>
      <c r="F16" t="s">
        <v>25</v>
      </c>
      <c r="G16" s="46">
        <v>400</v>
      </c>
      <c r="H16" t="s">
        <v>8</v>
      </c>
    </row>
    <row r="17" spans="1:8" x14ac:dyDescent="0.25">
      <c r="A17" s="44" t="s">
        <v>389</v>
      </c>
      <c r="B17" s="3">
        <v>45782</v>
      </c>
      <c r="C17" s="4" t="s">
        <v>9</v>
      </c>
      <c r="D17" t="s">
        <v>8</v>
      </c>
      <c r="E17" t="s">
        <v>10</v>
      </c>
      <c r="F17" s="44" t="s">
        <v>389</v>
      </c>
      <c r="G17" s="5">
        <v>250</v>
      </c>
      <c r="H17" t="s">
        <v>8</v>
      </c>
    </row>
    <row r="18" spans="1:8" x14ac:dyDescent="0.25">
      <c r="A18" s="44" t="s">
        <v>391</v>
      </c>
      <c r="B18" s="3">
        <v>45782</v>
      </c>
      <c r="C18" s="4" t="s">
        <v>9</v>
      </c>
      <c r="D18" t="s">
        <v>8</v>
      </c>
      <c r="E18" t="s">
        <v>10</v>
      </c>
      <c r="F18" s="44" t="s">
        <v>392</v>
      </c>
      <c r="G18" s="5">
        <v>900</v>
      </c>
      <c r="H18" t="s">
        <v>8</v>
      </c>
    </row>
    <row r="19" spans="1:8" x14ac:dyDescent="0.25">
      <c r="A19" s="44" t="s">
        <v>393</v>
      </c>
      <c r="B19" s="3">
        <v>45782</v>
      </c>
      <c r="C19" s="4" t="s">
        <v>9</v>
      </c>
      <c r="D19" t="s">
        <v>8</v>
      </c>
      <c r="E19" t="s">
        <v>10</v>
      </c>
      <c r="F19" s="44" t="s">
        <v>393</v>
      </c>
      <c r="G19" s="5">
        <v>500</v>
      </c>
      <c r="H19" t="s">
        <v>8</v>
      </c>
    </row>
    <row r="20" spans="1:8" x14ac:dyDescent="0.25">
      <c r="A20" t="s">
        <v>25</v>
      </c>
      <c r="B20" s="3">
        <v>45783</v>
      </c>
      <c r="C20" s="4" t="s">
        <v>9</v>
      </c>
      <c r="D20" t="s">
        <v>8</v>
      </c>
      <c r="E20" t="s">
        <v>10</v>
      </c>
      <c r="F20" t="s">
        <v>25</v>
      </c>
      <c r="G20" s="46">
        <v>400</v>
      </c>
      <c r="H20" t="s">
        <v>8</v>
      </c>
    </row>
    <row r="21" spans="1:8" x14ac:dyDescent="0.25">
      <c r="A21" s="44" t="s">
        <v>391</v>
      </c>
      <c r="B21" s="3">
        <v>45783</v>
      </c>
      <c r="C21" s="4" t="s">
        <v>9</v>
      </c>
      <c r="D21" t="s">
        <v>8</v>
      </c>
      <c r="E21" t="s">
        <v>10</v>
      </c>
      <c r="F21" s="44" t="s">
        <v>394</v>
      </c>
      <c r="G21" s="46">
        <v>900</v>
      </c>
      <c r="H21" t="s">
        <v>8</v>
      </c>
    </row>
    <row r="22" spans="1:8" x14ac:dyDescent="0.25">
      <c r="A22" s="44" t="s">
        <v>207</v>
      </c>
      <c r="B22" s="3">
        <v>45783</v>
      </c>
      <c r="C22" s="4" t="s">
        <v>9</v>
      </c>
      <c r="D22" t="s">
        <v>8</v>
      </c>
      <c r="E22" t="s">
        <v>10</v>
      </c>
      <c r="F22" s="44" t="s">
        <v>207</v>
      </c>
      <c r="G22" s="5">
        <v>108</v>
      </c>
      <c r="H22" t="s">
        <v>8</v>
      </c>
    </row>
    <row r="23" spans="1:8" x14ac:dyDescent="0.25">
      <c r="A23" s="44" t="s">
        <v>380</v>
      </c>
      <c r="B23" s="3">
        <v>45785</v>
      </c>
      <c r="C23" s="4" t="s">
        <v>9</v>
      </c>
      <c r="D23" t="s">
        <v>8</v>
      </c>
      <c r="E23" t="s">
        <v>10</v>
      </c>
      <c r="F23" s="44" t="s">
        <v>395</v>
      </c>
      <c r="G23" s="5">
        <v>889</v>
      </c>
      <c r="H23" t="s">
        <v>8</v>
      </c>
    </row>
    <row r="24" spans="1:8" x14ac:dyDescent="0.25">
      <c r="A24" s="44" t="s">
        <v>380</v>
      </c>
      <c r="B24" s="3">
        <v>45785</v>
      </c>
      <c r="C24" s="4" t="s">
        <v>9</v>
      </c>
      <c r="D24" t="s">
        <v>8</v>
      </c>
      <c r="E24" t="s">
        <v>10</v>
      </c>
      <c r="F24" s="44" t="s">
        <v>396</v>
      </c>
      <c r="G24" s="5">
        <v>400</v>
      </c>
      <c r="H24" t="s">
        <v>8</v>
      </c>
    </row>
    <row r="25" spans="1:8" x14ac:dyDescent="0.25">
      <c r="A25" s="44" t="s">
        <v>399</v>
      </c>
      <c r="B25" s="3">
        <v>45786</v>
      </c>
      <c r="C25" s="4" t="s">
        <v>9</v>
      </c>
      <c r="D25" t="s">
        <v>8</v>
      </c>
      <c r="E25" t="s">
        <v>10</v>
      </c>
      <c r="F25" s="44" t="s">
        <v>399</v>
      </c>
      <c r="G25" s="5">
        <v>800</v>
      </c>
      <c r="H25" t="s">
        <v>8</v>
      </c>
    </row>
    <row r="26" spans="1:8" x14ac:dyDescent="0.25">
      <c r="A26" s="44" t="s">
        <v>26</v>
      </c>
      <c r="B26" s="3">
        <v>45786</v>
      </c>
      <c r="C26" s="4" t="s">
        <v>9</v>
      </c>
      <c r="D26" t="s">
        <v>8</v>
      </c>
      <c r="E26" t="s">
        <v>10</v>
      </c>
      <c r="F26" s="44" t="s">
        <v>26</v>
      </c>
      <c r="G26" s="5">
        <f>46694.24+1300+300</f>
        <v>48294.239999999998</v>
      </c>
      <c r="H26" t="s">
        <v>8</v>
      </c>
    </row>
    <row r="27" spans="1:8" x14ac:dyDescent="0.25">
      <c r="A27" s="44" t="s">
        <v>25</v>
      </c>
      <c r="B27" s="3">
        <v>45786</v>
      </c>
      <c r="C27" s="4" t="s">
        <v>9</v>
      </c>
      <c r="D27" t="s">
        <v>8</v>
      </c>
      <c r="E27" t="s">
        <v>10</v>
      </c>
      <c r="F27" s="44" t="s">
        <v>25</v>
      </c>
      <c r="G27" s="5">
        <v>400</v>
      </c>
      <c r="H27" t="s">
        <v>8</v>
      </c>
    </row>
    <row r="28" spans="1:8" x14ac:dyDescent="0.25">
      <c r="A28" s="44" t="s">
        <v>398</v>
      </c>
      <c r="B28" s="3">
        <v>45787</v>
      </c>
      <c r="C28" s="4" t="s">
        <v>9</v>
      </c>
      <c r="D28" t="s">
        <v>8</v>
      </c>
      <c r="E28" t="s">
        <v>10</v>
      </c>
      <c r="F28" s="44" t="s">
        <v>398</v>
      </c>
      <c r="G28" s="5">
        <v>900</v>
      </c>
      <c r="H28" t="s">
        <v>8</v>
      </c>
    </row>
    <row r="29" spans="1:8" x14ac:dyDescent="0.25">
      <c r="A29" t="s">
        <v>400</v>
      </c>
      <c r="B29" s="3">
        <v>45787</v>
      </c>
      <c r="C29" s="4" t="s">
        <v>9</v>
      </c>
      <c r="D29" t="s">
        <v>8</v>
      </c>
      <c r="E29" t="s">
        <v>10</v>
      </c>
      <c r="F29" t="s">
        <v>400</v>
      </c>
      <c r="G29" s="5">
        <v>1310</v>
      </c>
      <c r="H29" t="s">
        <v>8</v>
      </c>
    </row>
    <row r="30" spans="1:8" x14ac:dyDescent="0.25">
      <c r="A30" s="44" t="s">
        <v>401</v>
      </c>
      <c r="B30" s="3">
        <v>45787</v>
      </c>
      <c r="C30" s="4" t="s">
        <v>9</v>
      </c>
      <c r="D30" t="s">
        <v>8</v>
      </c>
      <c r="E30" t="s">
        <v>10</v>
      </c>
      <c r="F30" s="44" t="s">
        <v>401</v>
      </c>
      <c r="G30" s="5">
        <v>8677</v>
      </c>
      <c r="H30" t="s">
        <v>8</v>
      </c>
    </row>
    <row r="31" spans="1:8" x14ac:dyDescent="0.25">
      <c r="A31" s="44" t="s">
        <v>207</v>
      </c>
      <c r="B31" s="3">
        <v>45789</v>
      </c>
      <c r="C31" s="4" t="s">
        <v>9</v>
      </c>
      <c r="D31" t="s">
        <v>8</v>
      </c>
      <c r="E31" t="s">
        <v>10</v>
      </c>
      <c r="F31" s="44" t="s">
        <v>207</v>
      </c>
      <c r="G31" s="5">
        <v>108</v>
      </c>
      <c r="H31" t="s">
        <v>8</v>
      </c>
    </row>
    <row r="32" spans="1:8" x14ac:dyDescent="0.25">
      <c r="A32" s="44" t="s">
        <v>229</v>
      </c>
      <c r="B32" s="3">
        <v>45789</v>
      </c>
      <c r="C32" s="4" t="s">
        <v>9</v>
      </c>
      <c r="D32" t="s">
        <v>8</v>
      </c>
      <c r="E32" t="s">
        <v>10</v>
      </c>
      <c r="F32" s="44" t="s">
        <v>229</v>
      </c>
      <c r="G32" s="5">
        <v>5244</v>
      </c>
      <c r="H32" t="s">
        <v>8</v>
      </c>
    </row>
    <row r="33" spans="1:8" x14ac:dyDescent="0.25">
      <c r="A33" s="44" t="s">
        <v>25</v>
      </c>
      <c r="B33" s="3">
        <v>45789</v>
      </c>
      <c r="C33" s="4" t="s">
        <v>9</v>
      </c>
      <c r="D33" t="s">
        <v>8</v>
      </c>
      <c r="E33" t="s">
        <v>10</v>
      </c>
      <c r="F33" s="44" t="s">
        <v>25</v>
      </c>
      <c r="G33" s="5">
        <v>400</v>
      </c>
      <c r="H33" t="s">
        <v>8</v>
      </c>
    </row>
    <row r="34" spans="1:8" x14ac:dyDescent="0.25">
      <c r="A34" s="44" t="s">
        <v>414</v>
      </c>
      <c r="B34" s="3">
        <v>45789</v>
      </c>
      <c r="C34" s="4" t="s">
        <v>9</v>
      </c>
      <c r="D34" t="s">
        <v>8</v>
      </c>
      <c r="E34" t="s">
        <v>10</v>
      </c>
      <c r="F34" s="44" t="s">
        <v>414</v>
      </c>
      <c r="G34" s="5">
        <v>200</v>
      </c>
      <c r="H34" t="s">
        <v>8</v>
      </c>
    </row>
    <row r="35" spans="1:8" x14ac:dyDescent="0.25">
      <c r="A35" s="44" t="s">
        <v>415</v>
      </c>
      <c r="B35" s="3">
        <v>45789</v>
      </c>
      <c r="C35" s="4" t="s">
        <v>9</v>
      </c>
      <c r="D35" t="s">
        <v>8</v>
      </c>
      <c r="E35" t="s">
        <v>10</v>
      </c>
      <c r="F35" s="44" t="s">
        <v>415</v>
      </c>
      <c r="G35" s="5">
        <v>200</v>
      </c>
      <c r="H35" t="s">
        <v>8</v>
      </c>
    </row>
    <row r="36" spans="1:8" x14ac:dyDescent="0.25">
      <c r="A36" s="44" t="s">
        <v>420</v>
      </c>
      <c r="B36" s="3">
        <v>45789</v>
      </c>
      <c r="C36" s="4" t="s">
        <v>9</v>
      </c>
      <c r="D36" t="s">
        <v>8</v>
      </c>
      <c r="E36" t="s">
        <v>10</v>
      </c>
      <c r="F36" s="44" t="s">
        <v>421</v>
      </c>
      <c r="G36" s="5">
        <v>100</v>
      </c>
      <c r="H36" t="s">
        <v>8</v>
      </c>
    </row>
    <row r="37" spans="1:8" x14ac:dyDescent="0.25">
      <c r="A37" s="44" t="s">
        <v>25</v>
      </c>
      <c r="B37" s="3">
        <v>45789</v>
      </c>
      <c r="C37" s="4" t="s">
        <v>9</v>
      </c>
      <c r="D37" t="s">
        <v>8</v>
      </c>
      <c r="E37" t="s">
        <v>10</v>
      </c>
      <c r="F37" s="44" t="s">
        <v>25</v>
      </c>
      <c r="G37" s="5">
        <v>400</v>
      </c>
      <c r="H37" t="s">
        <v>8</v>
      </c>
    </row>
    <row r="38" spans="1:8" x14ac:dyDescent="0.25">
      <c r="A38" s="44" t="s">
        <v>412</v>
      </c>
      <c r="B38" s="3">
        <v>45789</v>
      </c>
      <c r="C38" s="4" t="s">
        <v>9</v>
      </c>
      <c r="D38" t="s">
        <v>8</v>
      </c>
      <c r="E38" t="s">
        <v>10</v>
      </c>
      <c r="F38" s="44" t="s">
        <v>413</v>
      </c>
      <c r="G38" s="5">
        <v>120</v>
      </c>
      <c r="H38" t="s">
        <v>8</v>
      </c>
    </row>
    <row r="39" spans="1:8" x14ac:dyDescent="0.25">
      <c r="A39" s="44" t="s">
        <v>209</v>
      </c>
      <c r="B39" s="3">
        <v>45790</v>
      </c>
      <c r="C39" s="4" t="s">
        <v>9</v>
      </c>
      <c r="D39" t="s">
        <v>8</v>
      </c>
      <c r="E39" t="s">
        <v>10</v>
      </c>
      <c r="F39" s="44" t="s">
        <v>411</v>
      </c>
      <c r="G39" s="5">
        <v>500</v>
      </c>
      <c r="H39" t="s">
        <v>8</v>
      </c>
    </row>
    <row r="40" spans="1:8" x14ac:dyDescent="0.25">
      <c r="A40" t="s">
        <v>410</v>
      </c>
      <c r="B40" s="3">
        <v>45790</v>
      </c>
      <c r="C40" s="4" t="s">
        <v>9</v>
      </c>
      <c r="D40" t="s">
        <v>8</v>
      </c>
      <c r="E40" t="s">
        <v>10</v>
      </c>
      <c r="F40" t="s">
        <v>410</v>
      </c>
      <c r="G40" s="5">
        <v>80</v>
      </c>
      <c r="H40" t="s">
        <v>8</v>
      </c>
    </row>
    <row r="41" spans="1:8" x14ac:dyDescent="0.25">
      <c r="A41" s="44" t="s">
        <v>25</v>
      </c>
      <c r="B41" s="3">
        <v>45790</v>
      </c>
      <c r="C41" s="4" t="s">
        <v>9</v>
      </c>
      <c r="D41" t="s">
        <v>8</v>
      </c>
      <c r="E41" t="s">
        <v>10</v>
      </c>
      <c r="F41" s="44" t="s">
        <v>25</v>
      </c>
      <c r="G41" s="5">
        <v>400</v>
      </c>
      <c r="H41" t="s">
        <v>8</v>
      </c>
    </row>
    <row r="42" spans="1:8" x14ac:dyDescent="0.25">
      <c r="A42" s="44" t="s">
        <v>25</v>
      </c>
      <c r="B42" s="3">
        <v>45792</v>
      </c>
      <c r="C42" s="4" t="s">
        <v>9</v>
      </c>
      <c r="D42" t="s">
        <v>8</v>
      </c>
      <c r="E42" t="s">
        <v>10</v>
      </c>
      <c r="F42" s="44" t="s">
        <v>25</v>
      </c>
      <c r="G42" s="5">
        <v>400</v>
      </c>
      <c r="H42" t="s">
        <v>8</v>
      </c>
    </row>
    <row r="43" spans="1:8" x14ac:dyDescent="0.25">
      <c r="A43" s="44" t="s">
        <v>34</v>
      </c>
      <c r="B43" s="3">
        <v>45792</v>
      </c>
      <c r="C43" s="4" t="s">
        <v>9</v>
      </c>
      <c r="D43" t="s">
        <v>8</v>
      </c>
      <c r="E43" t="s">
        <v>10</v>
      </c>
      <c r="F43" s="44" t="s">
        <v>34</v>
      </c>
      <c r="G43" s="5">
        <v>84601.46</v>
      </c>
      <c r="H43" t="s">
        <v>8</v>
      </c>
    </row>
    <row r="44" spans="1:8" x14ac:dyDescent="0.25">
      <c r="A44" s="44" t="s">
        <v>25</v>
      </c>
      <c r="B44" s="3">
        <v>45793</v>
      </c>
      <c r="C44" s="4" t="s">
        <v>9</v>
      </c>
      <c r="D44" t="s">
        <v>8</v>
      </c>
      <c r="E44" t="s">
        <v>10</v>
      </c>
      <c r="F44" s="44" t="s">
        <v>25</v>
      </c>
      <c r="G44" s="5">
        <v>400</v>
      </c>
      <c r="H44" t="s">
        <v>8</v>
      </c>
    </row>
    <row r="45" spans="1:8" x14ac:dyDescent="0.25">
      <c r="A45" s="44" t="s">
        <v>26</v>
      </c>
      <c r="B45" s="3">
        <v>45793</v>
      </c>
      <c r="C45" s="4" t="s">
        <v>9</v>
      </c>
      <c r="D45" t="s">
        <v>8</v>
      </c>
      <c r="E45" t="s">
        <v>10</v>
      </c>
      <c r="F45" s="44" t="s">
        <v>26</v>
      </c>
      <c r="G45" s="5">
        <v>54838.361428571436</v>
      </c>
      <c r="H45" t="s">
        <v>8</v>
      </c>
    </row>
    <row r="46" spans="1:8" x14ac:dyDescent="0.25">
      <c r="A46" s="44" t="s">
        <v>28</v>
      </c>
      <c r="B46" s="3">
        <v>45792</v>
      </c>
      <c r="C46" s="4" t="s">
        <v>9</v>
      </c>
      <c r="D46" t="s">
        <v>8</v>
      </c>
      <c r="E46" t="s">
        <v>10</v>
      </c>
      <c r="F46" s="44" t="s">
        <v>28</v>
      </c>
      <c r="G46" s="5">
        <v>1800</v>
      </c>
      <c r="H46" t="s">
        <v>8</v>
      </c>
    </row>
    <row r="47" spans="1:8" x14ac:dyDescent="0.25">
      <c r="A47" s="44" t="s">
        <v>30</v>
      </c>
      <c r="B47" s="3">
        <v>45792</v>
      </c>
      <c r="C47" s="4" t="s">
        <v>9</v>
      </c>
      <c r="D47" t="s">
        <v>8</v>
      </c>
      <c r="E47" t="s">
        <v>10</v>
      </c>
      <c r="F47" s="44" t="s">
        <v>30</v>
      </c>
      <c r="G47" s="5">
        <v>2800</v>
      </c>
      <c r="H47" t="s">
        <v>8</v>
      </c>
    </row>
    <row r="48" spans="1:8" x14ac:dyDescent="0.25">
      <c r="A48" s="44" t="s">
        <v>31</v>
      </c>
      <c r="B48" s="3">
        <v>45792</v>
      </c>
      <c r="C48" s="4" t="s">
        <v>9</v>
      </c>
      <c r="D48" t="s">
        <v>8</v>
      </c>
      <c r="E48" t="s">
        <v>10</v>
      </c>
      <c r="F48" s="44" t="s">
        <v>31</v>
      </c>
      <c r="G48" s="5">
        <v>5000</v>
      </c>
      <c r="H48" t="s">
        <v>8</v>
      </c>
    </row>
    <row r="49" spans="1:8" x14ac:dyDescent="0.25">
      <c r="A49" s="44" t="s">
        <v>337</v>
      </c>
      <c r="B49" s="3">
        <v>45792</v>
      </c>
      <c r="C49" s="4" t="s">
        <v>9</v>
      </c>
      <c r="D49" t="s">
        <v>8</v>
      </c>
      <c r="E49" t="s">
        <v>10</v>
      </c>
      <c r="F49" s="44" t="s">
        <v>337</v>
      </c>
      <c r="G49" s="5">
        <v>2000</v>
      </c>
      <c r="H49" t="s">
        <v>8</v>
      </c>
    </row>
    <row r="50" spans="1:8" x14ac:dyDescent="0.25">
      <c r="A50" s="44" t="s">
        <v>273</v>
      </c>
      <c r="B50" s="3">
        <v>45792</v>
      </c>
      <c r="C50" s="4" t="s">
        <v>9</v>
      </c>
      <c r="D50" t="s">
        <v>8</v>
      </c>
      <c r="E50" t="s">
        <v>10</v>
      </c>
      <c r="F50" s="44" t="s">
        <v>273</v>
      </c>
      <c r="G50" s="5">
        <v>2000</v>
      </c>
      <c r="H50" t="s">
        <v>8</v>
      </c>
    </row>
    <row r="51" spans="1:8" x14ac:dyDescent="0.25">
      <c r="A51" s="44" t="s">
        <v>29</v>
      </c>
      <c r="B51" s="3">
        <v>45792</v>
      </c>
      <c r="C51" s="4" t="s">
        <v>9</v>
      </c>
      <c r="D51" t="s">
        <v>8</v>
      </c>
      <c r="E51" t="s">
        <v>10</v>
      </c>
      <c r="F51" s="44" t="s">
        <v>29</v>
      </c>
      <c r="G51" s="5">
        <v>2000</v>
      </c>
      <c r="H51" t="s">
        <v>8</v>
      </c>
    </row>
    <row r="52" spans="1:8" x14ac:dyDescent="0.25">
      <c r="A52" s="44" t="s">
        <v>402</v>
      </c>
      <c r="B52" s="3">
        <v>45792</v>
      </c>
      <c r="C52" s="4" t="s">
        <v>9</v>
      </c>
      <c r="D52" t="s">
        <v>8</v>
      </c>
      <c r="E52" t="s">
        <v>10</v>
      </c>
      <c r="F52" s="44" t="s">
        <v>402</v>
      </c>
      <c r="G52" s="5">
        <v>3000</v>
      </c>
      <c r="H52" t="s">
        <v>8</v>
      </c>
    </row>
    <row r="53" spans="1:8" x14ac:dyDescent="0.25">
      <c r="A53" s="44" t="s">
        <v>36</v>
      </c>
      <c r="B53" s="3">
        <v>45792</v>
      </c>
      <c r="C53" s="4" t="s">
        <v>9</v>
      </c>
      <c r="D53" t="s">
        <v>8</v>
      </c>
      <c r="E53" t="s">
        <v>10</v>
      </c>
      <c r="F53" s="44" t="s">
        <v>36</v>
      </c>
      <c r="G53" s="5">
        <v>2000</v>
      </c>
      <c r="H53" t="s">
        <v>8</v>
      </c>
    </row>
    <row r="54" spans="1:8" x14ac:dyDescent="0.25">
      <c r="A54" s="44" t="s">
        <v>35</v>
      </c>
      <c r="B54" s="3">
        <v>45793</v>
      </c>
      <c r="C54" s="4" t="s">
        <v>9</v>
      </c>
      <c r="D54" t="s">
        <v>8</v>
      </c>
      <c r="E54" t="s">
        <v>10</v>
      </c>
      <c r="F54" s="44" t="s">
        <v>35</v>
      </c>
      <c r="G54" s="5">
        <v>2938</v>
      </c>
      <c r="H54" t="s">
        <v>8</v>
      </c>
    </row>
    <row r="55" spans="1:8" x14ac:dyDescent="0.25">
      <c r="A55" s="44" t="s">
        <v>416</v>
      </c>
      <c r="B55" s="3">
        <v>45794</v>
      </c>
      <c r="C55" s="4" t="s">
        <v>9</v>
      </c>
      <c r="D55" t="s">
        <v>8</v>
      </c>
      <c r="E55" t="s">
        <v>10</v>
      </c>
      <c r="F55" s="44" t="s">
        <v>416</v>
      </c>
      <c r="G55" s="5">
        <v>7200</v>
      </c>
      <c r="H55" t="s">
        <v>8</v>
      </c>
    </row>
    <row r="56" spans="1:8" x14ac:dyDescent="0.25">
      <c r="A56" s="44" t="s">
        <v>417</v>
      </c>
      <c r="B56" s="3">
        <v>45794</v>
      </c>
      <c r="C56" s="4" t="s">
        <v>9</v>
      </c>
      <c r="D56" t="s">
        <v>8</v>
      </c>
      <c r="E56" t="s">
        <v>10</v>
      </c>
      <c r="F56" s="44" t="s">
        <v>417</v>
      </c>
      <c r="G56" s="5">
        <v>6000</v>
      </c>
      <c r="H56" t="s">
        <v>8</v>
      </c>
    </row>
    <row r="57" spans="1:8" x14ac:dyDescent="0.25">
      <c r="A57" s="44" t="s">
        <v>32</v>
      </c>
      <c r="B57" s="3">
        <v>45794</v>
      </c>
      <c r="C57" s="4" t="s">
        <v>9</v>
      </c>
      <c r="D57" t="s">
        <v>8</v>
      </c>
      <c r="E57" t="s">
        <v>10</v>
      </c>
      <c r="F57" s="44" t="s">
        <v>32</v>
      </c>
      <c r="G57" s="5">
        <v>399</v>
      </c>
      <c r="H57" t="s">
        <v>8</v>
      </c>
    </row>
    <row r="58" spans="1:8" x14ac:dyDescent="0.25">
      <c r="A58" s="44" t="s">
        <v>418</v>
      </c>
      <c r="B58" s="3">
        <v>45794</v>
      </c>
      <c r="C58" s="4" t="s">
        <v>9</v>
      </c>
      <c r="D58" t="s">
        <v>8</v>
      </c>
      <c r="E58" t="s">
        <v>10</v>
      </c>
      <c r="F58" s="44" t="s">
        <v>418</v>
      </c>
      <c r="G58" s="5">
        <v>1000</v>
      </c>
      <c r="H58" t="s">
        <v>8</v>
      </c>
    </row>
    <row r="59" spans="1:8" x14ac:dyDescent="0.25">
      <c r="A59" s="44" t="s">
        <v>412</v>
      </c>
      <c r="B59" s="3">
        <v>45794</v>
      </c>
      <c r="C59" s="4" t="s">
        <v>9</v>
      </c>
      <c r="D59" t="s">
        <v>8</v>
      </c>
      <c r="E59" t="s">
        <v>10</v>
      </c>
      <c r="F59" s="44" t="s">
        <v>419</v>
      </c>
      <c r="G59" s="5">
        <v>200</v>
      </c>
      <c r="H59" t="s">
        <v>8</v>
      </c>
    </row>
    <row r="60" spans="1:8" x14ac:dyDescent="0.25">
      <c r="A60" s="44" t="s">
        <v>427</v>
      </c>
      <c r="B60" s="3">
        <v>45794</v>
      </c>
      <c r="C60" s="4" t="s">
        <v>9</v>
      </c>
      <c r="D60" t="s">
        <v>8</v>
      </c>
      <c r="E60" t="s">
        <v>10</v>
      </c>
      <c r="F60" s="44" t="s">
        <v>427</v>
      </c>
      <c r="G60" s="5">
        <v>900</v>
      </c>
      <c r="H60" t="s">
        <v>8</v>
      </c>
    </row>
    <row r="61" spans="1:8" x14ac:dyDescent="0.25">
      <c r="A61" s="44" t="s">
        <v>422</v>
      </c>
      <c r="B61" s="3">
        <v>45794</v>
      </c>
      <c r="C61" s="4" t="s">
        <v>9</v>
      </c>
      <c r="D61" t="s">
        <v>8</v>
      </c>
      <c r="E61" t="s">
        <v>10</v>
      </c>
      <c r="F61" s="44" t="s">
        <v>422</v>
      </c>
      <c r="G61" s="5">
        <v>1500</v>
      </c>
      <c r="H61" t="s">
        <v>8</v>
      </c>
    </row>
    <row r="62" spans="1:8" x14ac:dyDescent="0.25">
      <c r="A62" s="44" t="s">
        <v>25</v>
      </c>
      <c r="B62" s="3">
        <v>45796</v>
      </c>
      <c r="C62" s="4" t="s">
        <v>9</v>
      </c>
      <c r="D62" t="s">
        <v>8</v>
      </c>
      <c r="E62" t="s">
        <v>10</v>
      </c>
      <c r="F62" s="44" t="s">
        <v>25</v>
      </c>
      <c r="G62" s="5">
        <v>400</v>
      </c>
      <c r="H62" t="s">
        <v>8</v>
      </c>
    </row>
    <row r="63" spans="1:8" x14ac:dyDescent="0.25">
      <c r="A63" s="44" t="s">
        <v>423</v>
      </c>
      <c r="B63" s="3">
        <v>45796</v>
      </c>
      <c r="C63" s="4" t="s">
        <v>9</v>
      </c>
      <c r="D63" t="s">
        <v>8</v>
      </c>
      <c r="E63" t="s">
        <v>10</v>
      </c>
      <c r="F63" s="44" t="s">
        <v>423</v>
      </c>
      <c r="G63" s="5">
        <v>1800</v>
      </c>
      <c r="H63" t="s">
        <v>8</v>
      </c>
    </row>
    <row r="64" spans="1:8" x14ac:dyDescent="0.25">
      <c r="A64" s="44" t="s">
        <v>56</v>
      </c>
      <c r="B64" s="3">
        <v>45796</v>
      </c>
      <c r="C64" s="4" t="s">
        <v>9</v>
      </c>
      <c r="D64" t="s">
        <v>8</v>
      </c>
      <c r="E64" t="s">
        <v>10</v>
      </c>
      <c r="F64" s="44" t="s">
        <v>56</v>
      </c>
      <c r="G64" s="5">
        <v>400</v>
      </c>
      <c r="H64" t="s">
        <v>8</v>
      </c>
    </row>
    <row r="65" spans="1:8" x14ac:dyDescent="0.25">
      <c r="A65" s="44" t="s">
        <v>424</v>
      </c>
      <c r="B65" s="3">
        <v>45796</v>
      </c>
      <c r="C65" s="4" t="s">
        <v>9</v>
      </c>
      <c r="D65" t="s">
        <v>8</v>
      </c>
      <c r="E65" t="s">
        <v>10</v>
      </c>
      <c r="F65" s="44" t="s">
        <v>424</v>
      </c>
      <c r="G65" s="5">
        <v>126</v>
      </c>
      <c r="H65" t="s">
        <v>8</v>
      </c>
    </row>
    <row r="66" spans="1:8" x14ac:dyDescent="0.25">
      <c r="A66" s="44" t="s">
        <v>25</v>
      </c>
      <c r="B66" s="3">
        <v>45797</v>
      </c>
      <c r="C66" s="4" t="s">
        <v>9</v>
      </c>
      <c r="D66" t="s">
        <v>8</v>
      </c>
      <c r="E66" t="s">
        <v>10</v>
      </c>
      <c r="F66" s="44" t="s">
        <v>25</v>
      </c>
      <c r="G66" s="5">
        <v>400</v>
      </c>
      <c r="H66" t="s">
        <v>8</v>
      </c>
    </row>
    <row r="67" spans="1:8" x14ac:dyDescent="0.25">
      <c r="A67" s="44" t="s">
        <v>54</v>
      </c>
      <c r="B67" s="3">
        <v>45798</v>
      </c>
      <c r="C67" s="4" t="s">
        <v>9</v>
      </c>
      <c r="D67" t="s">
        <v>8</v>
      </c>
      <c r="E67" t="s">
        <v>10</v>
      </c>
      <c r="F67" s="44" t="s">
        <v>425</v>
      </c>
      <c r="G67" s="5">
        <v>61.5</v>
      </c>
      <c r="H67" t="s">
        <v>8</v>
      </c>
    </row>
    <row r="68" spans="1:8" x14ac:dyDescent="0.25">
      <c r="A68" s="44" t="s">
        <v>426</v>
      </c>
      <c r="B68" s="3">
        <v>45798</v>
      </c>
      <c r="C68" s="4" t="s">
        <v>9</v>
      </c>
      <c r="D68" t="s">
        <v>8</v>
      </c>
      <c r="E68" t="s">
        <v>10</v>
      </c>
      <c r="F68" s="44" t="s">
        <v>426</v>
      </c>
      <c r="G68" s="5">
        <v>500</v>
      </c>
      <c r="H68" t="s">
        <v>8</v>
      </c>
    </row>
    <row r="69" spans="1:8" x14ac:dyDescent="0.25">
      <c r="A69" s="44" t="s">
        <v>25</v>
      </c>
      <c r="B69" s="3">
        <v>45799</v>
      </c>
      <c r="C69" s="4" t="s">
        <v>9</v>
      </c>
      <c r="D69" t="s">
        <v>8</v>
      </c>
      <c r="E69" t="s">
        <v>10</v>
      </c>
      <c r="F69" s="44" t="s">
        <v>25</v>
      </c>
      <c r="G69" s="5">
        <v>400</v>
      </c>
      <c r="H69" t="s">
        <v>8</v>
      </c>
    </row>
    <row r="70" spans="1:8" x14ac:dyDescent="0.25">
      <c r="A70" s="44" t="s">
        <v>428</v>
      </c>
      <c r="B70" s="3">
        <v>45799</v>
      </c>
      <c r="C70" s="4" t="s">
        <v>9</v>
      </c>
      <c r="D70" t="s">
        <v>8</v>
      </c>
      <c r="E70" t="s">
        <v>10</v>
      </c>
      <c r="F70" s="44" t="s">
        <v>429</v>
      </c>
      <c r="G70" s="5">
        <v>500</v>
      </c>
      <c r="H70" t="s">
        <v>8</v>
      </c>
    </row>
    <row r="71" spans="1:8" x14ac:dyDescent="0.25">
      <c r="A71" s="44" t="s">
        <v>431</v>
      </c>
      <c r="B71" s="3">
        <v>45799</v>
      </c>
      <c r="C71" s="4" t="s">
        <v>9</v>
      </c>
      <c r="D71" t="s">
        <v>8</v>
      </c>
      <c r="E71" t="s">
        <v>10</v>
      </c>
      <c r="F71" s="44" t="s">
        <v>432</v>
      </c>
      <c r="G71" s="5">
        <v>800</v>
      </c>
      <c r="H71" t="s">
        <v>8</v>
      </c>
    </row>
    <row r="72" spans="1:8" x14ac:dyDescent="0.25">
      <c r="A72" s="44" t="s">
        <v>433</v>
      </c>
      <c r="B72" s="3">
        <v>45799</v>
      </c>
      <c r="C72" s="4" t="s">
        <v>9</v>
      </c>
      <c r="D72" t="s">
        <v>8</v>
      </c>
      <c r="E72" t="s">
        <v>10</v>
      </c>
      <c r="F72" s="44" t="s">
        <v>433</v>
      </c>
      <c r="G72" s="5">
        <v>50</v>
      </c>
      <c r="H72" t="s">
        <v>8</v>
      </c>
    </row>
    <row r="73" spans="1:8" x14ac:dyDescent="0.25">
      <c r="A73" s="44" t="s">
        <v>25</v>
      </c>
      <c r="B73" s="3">
        <v>45800</v>
      </c>
      <c r="C73" s="4" t="s">
        <v>9</v>
      </c>
      <c r="D73" t="s">
        <v>8</v>
      </c>
      <c r="E73" t="s">
        <v>10</v>
      </c>
      <c r="F73" s="44" t="s">
        <v>25</v>
      </c>
      <c r="G73" s="5">
        <v>400</v>
      </c>
      <c r="H73" t="s">
        <v>8</v>
      </c>
    </row>
    <row r="74" spans="1:8" x14ac:dyDescent="0.25">
      <c r="A74" s="44" t="s">
        <v>26</v>
      </c>
      <c r="B74" s="3">
        <v>45800</v>
      </c>
      <c r="C74" s="4" t="s">
        <v>9</v>
      </c>
      <c r="D74" t="s">
        <v>8</v>
      </c>
      <c r="E74" t="s">
        <v>10</v>
      </c>
      <c r="F74" s="44" t="s">
        <v>26</v>
      </c>
      <c r="G74" s="5">
        <f>43532.87+1868</f>
        <v>45400.87</v>
      </c>
      <c r="H74" t="s">
        <v>8</v>
      </c>
    </row>
    <row r="75" spans="1:8" x14ac:dyDescent="0.25">
      <c r="A75" s="44" t="s">
        <v>443</v>
      </c>
      <c r="B75" s="3">
        <v>45800</v>
      </c>
      <c r="C75" s="4" t="s">
        <v>9</v>
      </c>
      <c r="D75" t="s">
        <v>8</v>
      </c>
      <c r="E75" t="s">
        <v>10</v>
      </c>
      <c r="F75" s="44" t="s">
        <v>444</v>
      </c>
      <c r="G75" s="5">
        <v>574</v>
      </c>
      <c r="H75" t="s">
        <v>8</v>
      </c>
    </row>
    <row r="76" spans="1:8" x14ac:dyDescent="0.25">
      <c r="A76" s="44" t="s">
        <v>434</v>
      </c>
      <c r="B76" s="3">
        <v>45800</v>
      </c>
      <c r="C76" s="4" t="s">
        <v>9</v>
      </c>
      <c r="D76" t="s">
        <v>8</v>
      </c>
      <c r="E76" t="s">
        <v>10</v>
      </c>
      <c r="F76" s="44" t="s">
        <v>434</v>
      </c>
      <c r="G76" s="5">
        <v>18000</v>
      </c>
      <c r="H76" t="s">
        <v>8</v>
      </c>
    </row>
    <row r="77" spans="1:8" x14ac:dyDescent="0.25">
      <c r="A77" s="44" t="s">
        <v>439</v>
      </c>
      <c r="B77" s="3">
        <v>45800</v>
      </c>
      <c r="C77" s="4" t="s">
        <v>9</v>
      </c>
      <c r="D77" t="s">
        <v>8</v>
      </c>
      <c r="E77" t="s">
        <v>10</v>
      </c>
      <c r="F77" s="44" t="s">
        <v>439</v>
      </c>
      <c r="G77" s="5">
        <v>170</v>
      </c>
      <c r="H77" t="s">
        <v>8</v>
      </c>
    </row>
    <row r="78" spans="1:8" x14ac:dyDescent="0.25">
      <c r="A78" s="44" t="s">
        <v>435</v>
      </c>
      <c r="B78" s="3">
        <v>45803</v>
      </c>
      <c r="C78" s="4" t="s">
        <v>9</v>
      </c>
      <c r="D78" t="s">
        <v>8</v>
      </c>
      <c r="E78" t="s">
        <v>10</v>
      </c>
      <c r="F78" s="44" t="s">
        <v>435</v>
      </c>
      <c r="G78" s="5">
        <v>500</v>
      </c>
      <c r="H78" t="s">
        <v>8</v>
      </c>
    </row>
    <row r="79" spans="1:8" x14ac:dyDescent="0.25">
      <c r="A79" s="44" t="s">
        <v>442</v>
      </c>
      <c r="B79" s="3">
        <v>45803</v>
      </c>
      <c r="C79" s="4" t="s">
        <v>9</v>
      </c>
      <c r="D79" t="s">
        <v>8</v>
      </c>
      <c r="E79" t="s">
        <v>10</v>
      </c>
      <c r="F79" s="44" t="s">
        <v>442</v>
      </c>
      <c r="G79" s="5">
        <v>1500</v>
      </c>
      <c r="H79" t="s">
        <v>8</v>
      </c>
    </row>
    <row r="80" spans="1:8" x14ac:dyDescent="0.25">
      <c r="A80" s="44" t="s">
        <v>436</v>
      </c>
      <c r="B80" s="3">
        <v>45803</v>
      </c>
      <c r="C80" s="4" t="s">
        <v>9</v>
      </c>
      <c r="D80" t="s">
        <v>8</v>
      </c>
      <c r="E80" t="s">
        <v>10</v>
      </c>
      <c r="F80" s="44" t="s">
        <v>436</v>
      </c>
      <c r="G80" s="5">
        <v>350</v>
      </c>
      <c r="H80" t="s">
        <v>8</v>
      </c>
    </row>
    <row r="81" spans="1:8" x14ac:dyDescent="0.25">
      <c r="A81" s="44" t="s">
        <v>25</v>
      </c>
      <c r="B81" s="3">
        <v>45803</v>
      </c>
      <c r="C81" s="4" t="s">
        <v>9</v>
      </c>
      <c r="D81" t="s">
        <v>8</v>
      </c>
      <c r="E81" t="s">
        <v>10</v>
      </c>
      <c r="F81" s="44" t="s">
        <v>25</v>
      </c>
      <c r="G81" s="5">
        <v>400</v>
      </c>
      <c r="H81" t="s">
        <v>8</v>
      </c>
    </row>
    <row r="82" spans="1:8" x14ac:dyDescent="0.25">
      <c r="A82" s="44" t="s">
        <v>437</v>
      </c>
      <c r="B82" s="3">
        <v>45803</v>
      </c>
      <c r="C82" s="4" t="s">
        <v>9</v>
      </c>
      <c r="D82" t="s">
        <v>8</v>
      </c>
      <c r="E82" t="s">
        <v>10</v>
      </c>
      <c r="F82" s="44" t="s">
        <v>437</v>
      </c>
      <c r="G82" s="5">
        <v>225</v>
      </c>
      <c r="H82" t="s">
        <v>8</v>
      </c>
    </row>
    <row r="83" spans="1:8" x14ac:dyDescent="0.25">
      <c r="A83" s="44" t="s">
        <v>438</v>
      </c>
      <c r="B83" s="3">
        <v>45803</v>
      </c>
      <c r="C83" s="4" t="s">
        <v>9</v>
      </c>
      <c r="D83" t="s">
        <v>8</v>
      </c>
      <c r="E83" t="s">
        <v>10</v>
      </c>
      <c r="F83" s="44" t="s">
        <v>438</v>
      </c>
      <c r="G83" s="5">
        <v>500</v>
      </c>
      <c r="H83" t="s">
        <v>8</v>
      </c>
    </row>
    <row r="84" spans="1:8" x14ac:dyDescent="0.25">
      <c r="A84" s="44" t="s">
        <v>25</v>
      </c>
      <c r="B84" s="3">
        <v>45804</v>
      </c>
      <c r="C84" s="4" t="s">
        <v>9</v>
      </c>
      <c r="D84" t="s">
        <v>8</v>
      </c>
      <c r="E84" t="s">
        <v>10</v>
      </c>
      <c r="F84" s="44" t="s">
        <v>25</v>
      </c>
      <c r="G84" s="5">
        <v>400</v>
      </c>
      <c r="H84" t="s">
        <v>8</v>
      </c>
    </row>
    <row r="85" spans="1:8" x14ac:dyDescent="0.25">
      <c r="A85" s="44" t="s">
        <v>56</v>
      </c>
      <c r="B85" s="3">
        <v>45804</v>
      </c>
      <c r="C85" s="4" t="s">
        <v>9</v>
      </c>
      <c r="D85" t="s">
        <v>8</v>
      </c>
      <c r="E85" t="s">
        <v>10</v>
      </c>
      <c r="F85" s="44" t="s">
        <v>440</v>
      </c>
      <c r="G85" s="5">
        <v>350</v>
      </c>
      <c r="H85" t="s">
        <v>8</v>
      </c>
    </row>
    <row r="86" spans="1:8" x14ac:dyDescent="0.25">
      <c r="A86" s="44" t="s">
        <v>75</v>
      </c>
      <c r="B86" s="3">
        <v>45805</v>
      </c>
      <c r="C86" s="4" t="s">
        <v>9</v>
      </c>
      <c r="D86" t="s">
        <v>8</v>
      </c>
      <c r="E86" t="s">
        <v>10</v>
      </c>
      <c r="F86" s="44" t="s">
        <v>441</v>
      </c>
      <c r="G86" s="5">
        <v>78</v>
      </c>
      <c r="H86" t="s">
        <v>8</v>
      </c>
    </row>
    <row r="87" spans="1:8" x14ac:dyDescent="0.25">
      <c r="A87" s="44" t="s">
        <v>25</v>
      </c>
      <c r="B87" s="3">
        <v>45806</v>
      </c>
      <c r="C87" s="4" t="s">
        <v>9</v>
      </c>
      <c r="D87" t="s">
        <v>8</v>
      </c>
      <c r="E87" t="s">
        <v>10</v>
      </c>
      <c r="F87" s="44" t="s">
        <v>25</v>
      </c>
      <c r="G87" s="5">
        <v>400</v>
      </c>
      <c r="H87" t="s">
        <v>8</v>
      </c>
    </row>
    <row r="88" spans="1:8" x14ac:dyDescent="0.25">
      <c r="A88" s="44" t="s">
        <v>25</v>
      </c>
      <c r="B88" s="3">
        <v>45807</v>
      </c>
      <c r="C88" s="4" t="s">
        <v>9</v>
      </c>
      <c r="D88" t="s">
        <v>8</v>
      </c>
      <c r="E88" t="s">
        <v>10</v>
      </c>
      <c r="F88" s="44" t="s">
        <v>25</v>
      </c>
      <c r="G88" s="5">
        <v>400</v>
      </c>
      <c r="H88" t="s">
        <v>8</v>
      </c>
    </row>
    <row r="89" spans="1:8" x14ac:dyDescent="0.25">
      <c r="A89" s="44" t="s">
        <v>34</v>
      </c>
      <c r="B89" s="3">
        <v>45807</v>
      </c>
      <c r="C89" s="4" t="s">
        <v>9</v>
      </c>
      <c r="D89" t="s">
        <v>8</v>
      </c>
      <c r="E89" t="s">
        <v>10</v>
      </c>
      <c r="F89" s="44" t="s">
        <v>34</v>
      </c>
      <c r="G89" s="5">
        <v>91336.53</v>
      </c>
      <c r="H89" t="s">
        <v>8</v>
      </c>
    </row>
    <row r="90" spans="1:8" x14ac:dyDescent="0.25">
      <c r="A90" s="44" t="s">
        <v>37</v>
      </c>
      <c r="B90" s="3">
        <v>45807</v>
      </c>
      <c r="C90" s="4" t="s">
        <v>9</v>
      </c>
      <c r="D90" t="s">
        <v>8</v>
      </c>
      <c r="E90" t="s">
        <v>10</v>
      </c>
      <c r="F90" s="44" t="s">
        <v>446</v>
      </c>
      <c r="G90" s="5">
        <v>55729.73</v>
      </c>
      <c r="H90" t="s">
        <v>8</v>
      </c>
    </row>
    <row r="91" spans="1:8" x14ac:dyDescent="0.25">
      <c r="A91" s="44" t="s">
        <v>37</v>
      </c>
      <c r="B91" s="3">
        <v>45807</v>
      </c>
      <c r="C91" s="4" t="s">
        <v>9</v>
      </c>
      <c r="D91" t="s">
        <v>8</v>
      </c>
      <c r="E91" t="s">
        <v>10</v>
      </c>
      <c r="F91" s="44" t="s">
        <v>249</v>
      </c>
      <c r="G91" s="5">
        <f>61559.15+26422.86</f>
        <v>87982.010000000009</v>
      </c>
      <c r="H91" t="s">
        <v>8</v>
      </c>
    </row>
    <row r="92" spans="1:8" x14ac:dyDescent="0.25">
      <c r="A92" s="44" t="s">
        <v>26</v>
      </c>
      <c r="B92" s="3">
        <v>45807</v>
      </c>
      <c r="C92" s="4" t="s">
        <v>9</v>
      </c>
      <c r="D92" t="s">
        <v>8</v>
      </c>
      <c r="E92" t="s">
        <v>10</v>
      </c>
      <c r="F92" s="44" t="s">
        <v>26</v>
      </c>
      <c r="G92" s="5">
        <v>49515.98</v>
      </c>
      <c r="H92" t="s">
        <v>8</v>
      </c>
    </row>
    <row r="93" spans="1:8" x14ac:dyDescent="0.25">
      <c r="A93" s="44" t="s">
        <v>209</v>
      </c>
      <c r="B93" s="3">
        <v>45807</v>
      </c>
      <c r="C93" s="4" t="s">
        <v>9</v>
      </c>
      <c r="D93" t="s">
        <v>8</v>
      </c>
      <c r="E93" t="s">
        <v>10</v>
      </c>
      <c r="F93" s="44" t="s">
        <v>210</v>
      </c>
      <c r="G93" s="5">
        <v>350</v>
      </c>
      <c r="H93" t="s">
        <v>8</v>
      </c>
    </row>
    <row r="94" spans="1:8" x14ac:dyDescent="0.25">
      <c r="A94" s="44" t="s">
        <v>448</v>
      </c>
      <c r="B94" s="3">
        <v>45807</v>
      </c>
      <c r="C94" s="4" t="s">
        <v>9</v>
      </c>
      <c r="D94" t="s">
        <v>8</v>
      </c>
      <c r="E94" s="44" t="s">
        <v>10</v>
      </c>
      <c r="F94" s="44" t="s">
        <v>448</v>
      </c>
      <c r="G94" s="5">
        <v>600</v>
      </c>
      <c r="H94" t="s">
        <v>8</v>
      </c>
    </row>
    <row r="95" spans="1:8" x14ac:dyDescent="0.25">
      <c r="A95" s="44" t="s">
        <v>449</v>
      </c>
      <c r="B95" s="3">
        <v>45807</v>
      </c>
      <c r="C95" s="4" t="s">
        <v>9</v>
      </c>
      <c r="D95" t="s">
        <v>8</v>
      </c>
      <c r="E95" t="s">
        <v>10</v>
      </c>
      <c r="F95" s="44" t="s">
        <v>449</v>
      </c>
      <c r="G95" s="5">
        <v>300</v>
      </c>
      <c r="H95" t="s">
        <v>8</v>
      </c>
    </row>
    <row r="96" spans="1:8" x14ac:dyDescent="0.25">
      <c r="A96" s="44" t="s">
        <v>447</v>
      </c>
      <c r="B96" s="3">
        <v>45808</v>
      </c>
      <c r="C96" s="4" t="s">
        <v>9</v>
      </c>
      <c r="D96" t="s">
        <v>8</v>
      </c>
      <c r="E96" t="s">
        <v>10</v>
      </c>
      <c r="F96" s="44" t="s">
        <v>447</v>
      </c>
      <c r="G96" s="5">
        <v>8500</v>
      </c>
      <c r="H96" t="s">
        <v>8</v>
      </c>
    </row>
    <row r="97" spans="1:8" x14ac:dyDescent="0.25">
      <c r="A97" s="44" t="s">
        <v>450</v>
      </c>
      <c r="B97" s="3">
        <v>45808</v>
      </c>
      <c r="C97" s="4" t="s">
        <v>9</v>
      </c>
      <c r="D97" t="s">
        <v>8</v>
      </c>
      <c r="E97" t="s">
        <v>10</v>
      </c>
      <c r="F97" s="44" t="s">
        <v>450</v>
      </c>
      <c r="G97" s="5">
        <v>250</v>
      </c>
      <c r="H97" t="s">
        <v>8</v>
      </c>
    </row>
    <row r="98" spans="1:8" x14ac:dyDescent="0.25">
      <c r="A98" s="44" t="s">
        <v>451</v>
      </c>
      <c r="B98" s="3">
        <v>45808</v>
      </c>
      <c r="C98" s="4" t="s">
        <v>9</v>
      </c>
      <c r="D98" t="s">
        <v>8</v>
      </c>
      <c r="E98" t="s">
        <v>10</v>
      </c>
      <c r="F98" s="44" t="s">
        <v>451</v>
      </c>
      <c r="G98" s="5">
        <v>800</v>
      </c>
      <c r="H98" t="s">
        <v>8</v>
      </c>
    </row>
    <row r="99" spans="1:8" x14ac:dyDescent="0.25">
      <c r="A99" s="44" t="s">
        <v>452</v>
      </c>
      <c r="B99" s="3">
        <v>45808</v>
      </c>
      <c r="C99" s="4" t="s">
        <v>9</v>
      </c>
      <c r="D99" t="s">
        <v>8</v>
      </c>
      <c r="E99" t="s">
        <v>10</v>
      </c>
      <c r="F99" s="44" t="s">
        <v>452</v>
      </c>
      <c r="G99" s="5">
        <v>800</v>
      </c>
      <c r="H99" t="s">
        <v>8</v>
      </c>
    </row>
    <row r="100" spans="1:8" x14ac:dyDescent="0.25">
      <c r="A100" s="44" t="s">
        <v>284</v>
      </c>
      <c r="B100" s="3">
        <v>45808</v>
      </c>
      <c r="C100" s="4" t="s">
        <v>9</v>
      </c>
      <c r="D100" t="s">
        <v>8</v>
      </c>
      <c r="E100" t="s">
        <v>10</v>
      </c>
      <c r="F100" s="44" t="s">
        <v>284</v>
      </c>
      <c r="G100" s="5">
        <v>126</v>
      </c>
      <c r="H100" t="s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6F90-4860-494C-BD6B-8162E04D33AA}">
  <sheetPr codeName="Hoja17"/>
  <dimension ref="B3:M38"/>
  <sheetViews>
    <sheetView showGridLines="0" workbookViewId="0">
      <selection activeCell="B10" sqref="B10"/>
    </sheetView>
  </sheetViews>
  <sheetFormatPr baseColWidth="10" defaultRowHeight="15" x14ac:dyDescent="0.25"/>
  <cols>
    <col min="2" max="2" width="57.7109375" bestFit="1" customWidth="1"/>
    <col min="3" max="3" width="23.7109375" bestFit="1" customWidth="1"/>
    <col min="4" max="4" width="17.42578125" bestFit="1" customWidth="1"/>
    <col min="5" max="5" width="8.7109375" customWidth="1"/>
    <col min="6" max="6" width="17.5703125" bestFit="1" customWidth="1"/>
    <col min="7" max="7" width="15.140625" bestFit="1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708255.4544550936</v>
      </c>
    </row>
    <row r="4" spans="2:13" ht="23.25" x14ac:dyDescent="0.35">
      <c r="F4" s="184" t="s">
        <v>12</v>
      </c>
      <c r="G4" s="184"/>
      <c r="H4" s="41">
        <f>+H3-GETPIVOTDATA("GASTO",$F$7)</f>
        <v>4244.5230265221326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376</v>
      </c>
      <c r="C7" s="187"/>
      <c r="D7" s="188"/>
      <c r="F7" s="29" t="s">
        <v>14</v>
      </c>
      <c r="G7" t="s">
        <v>259</v>
      </c>
      <c r="H7" s="7"/>
      <c r="J7" s="7"/>
      <c r="K7" s="5"/>
      <c r="L7" s="7"/>
    </row>
    <row r="8" spans="2:13" ht="19.5" thickBot="1" x14ac:dyDescent="0.3">
      <c r="B8" s="8" t="s">
        <v>16</v>
      </c>
      <c r="C8" s="9" t="s">
        <v>17</v>
      </c>
      <c r="D8" s="10" t="s">
        <v>18</v>
      </c>
      <c r="F8" s="11" t="s">
        <v>8</v>
      </c>
      <c r="G8" s="19">
        <v>704010.93142857146</v>
      </c>
      <c r="H8" s="7"/>
    </row>
    <row r="9" spans="2:13" x14ac:dyDescent="0.25">
      <c r="B9" s="12" t="s">
        <v>19</v>
      </c>
      <c r="C9" s="13" t="s">
        <v>20</v>
      </c>
      <c r="D9" s="14">
        <v>19919.454455093568</v>
      </c>
      <c r="F9" s="11" t="s">
        <v>21</v>
      </c>
      <c r="G9" s="19">
        <v>704010.93142857146</v>
      </c>
      <c r="H9" s="7"/>
    </row>
    <row r="10" spans="2:13" x14ac:dyDescent="0.25">
      <c r="B10" s="17" t="s">
        <v>377</v>
      </c>
      <c r="C10" s="42">
        <v>45779</v>
      </c>
      <c r="D10" s="16">
        <v>64247</v>
      </c>
      <c r="E10" s="7"/>
      <c r="H10" s="7"/>
    </row>
    <row r="11" spans="2:13" x14ac:dyDescent="0.25">
      <c r="B11" s="17" t="s">
        <v>397</v>
      </c>
      <c r="C11" s="42">
        <v>45786</v>
      </c>
      <c r="D11" s="18">
        <v>65655</v>
      </c>
      <c r="E11" s="7"/>
      <c r="H11" s="7"/>
    </row>
    <row r="12" spans="2:13" x14ac:dyDescent="0.25">
      <c r="B12" s="17" t="s">
        <v>409</v>
      </c>
      <c r="C12" s="42">
        <v>45792</v>
      </c>
      <c r="D12" s="18">
        <v>188896</v>
      </c>
      <c r="E12" s="7"/>
      <c r="H12" s="7"/>
    </row>
    <row r="13" spans="2:13" x14ac:dyDescent="0.25">
      <c r="B13" s="17" t="s">
        <v>430</v>
      </c>
      <c r="C13" s="42">
        <v>45800</v>
      </c>
      <c r="D13" s="18">
        <f>43524+26775</f>
        <v>70299</v>
      </c>
      <c r="E13" s="7"/>
      <c r="H13" s="7"/>
    </row>
    <row r="14" spans="2:13" x14ac:dyDescent="0.25">
      <c r="B14" s="17" t="s">
        <v>445</v>
      </c>
      <c r="C14" s="42">
        <v>45807</v>
      </c>
      <c r="D14" s="18">
        <f>140839+61559+55729+26422+14690</f>
        <v>299239</v>
      </c>
      <c r="E14" s="7"/>
      <c r="H14" s="7"/>
    </row>
    <row r="15" spans="2:13" x14ac:dyDescent="0.25">
      <c r="B15" s="17"/>
      <c r="C15" s="42"/>
      <c r="D15" s="16"/>
      <c r="E15" s="7"/>
      <c r="G15" s="5"/>
      <c r="H15" s="5"/>
      <c r="I15" s="19"/>
    </row>
    <row r="16" spans="2:13" x14ac:dyDescent="0.25">
      <c r="B16" s="17"/>
      <c r="C16" s="42"/>
      <c r="D16" s="16"/>
      <c r="E16" s="7"/>
      <c r="G16" s="5"/>
      <c r="H16" s="5"/>
    </row>
    <row r="17" spans="2:10" x14ac:dyDescent="0.25">
      <c r="B17" s="17"/>
      <c r="C17" s="42"/>
      <c r="D17" s="16"/>
      <c r="E17" s="7"/>
      <c r="G17" s="5"/>
      <c r="H17" s="5"/>
    </row>
    <row r="18" spans="2:10" x14ac:dyDescent="0.25">
      <c r="B18" s="17"/>
      <c r="C18" s="42"/>
      <c r="D18" s="16"/>
      <c r="G18" s="5"/>
      <c r="H18" s="5"/>
    </row>
    <row r="19" spans="2:10" x14ac:dyDescent="0.25">
      <c r="B19" s="17"/>
      <c r="C19" s="42"/>
      <c r="D19" s="18"/>
      <c r="G19" s="5"/>
      <c r="H19" s="5"/>
      <c r="J19" s="5"/>
    </row>
    <row r="20" spans="2:10" x14ac:dyDescent="0.25">
      <c r="B20" s="17"/>
      <c r="C20" s="42"/>
      <c r="D20" s="18"/>
      <c r="G20" s="5"/>
      <c r="H20" s="5"/>
      <c r="J20" s="5"/>
    </row>
    <row r="21" spans="2:10" x14ac:dyDescent="0.25">
      <c r="B21" s="17"/>
      <c r="C21" s="15"/>
      <c r="D21" s="21"/>
      <c r="E21" s="7"/>
      <c r="G21" s="5"/>
      <c r="H21" s="5"/>
      <c r="J21" s="5"/>
    </row>
    <row r="22" spans="2:10" x14ac:dyDescent="0.25">
      <c r="B22" s="17"/>
      <c r="C22" s="15"/>
      <c r="D22" s="21"/>
      <c r="G22" s="5"/>
      <c r="H22" s="5"/>
      <c r="J22" s="5"/>
    </row>
    <row r="23" spans="2:10" x14ac:dyDescent="0.25">
      <c r="B23" s="17"/>
      <c r="C23" s="15"/>
      <c r="D23" s="21"/>
      <c r="G23" s="5"/>
      <c r="H23" s="5"/>
      <c r="J23" s="5"/>
    </row>
    <row r="24" spans="2:10" x14ac:dyDescent="0.25">
      <c r="B24" s="34"/>
      <c r="C24" s="15"/>
      <c r="D24" s="21"/>
      <c r="G24" s="5"/>
      <c r="H24" s="5"/>
      <c r="I24" s="5"/>
      <c r="J24" s="5"/>
    </row>
    <row r="25" spans="2:10" x14ac:dyDescent="0.25">
      <c r="B25" s="20"/>
      <c r="C25" s="22"/>
      <c r="D25" s="21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89" t="s">
        <v>22</v>
      </c>
      <c r="C27" s="190"/>
      <c r="D27" s="26">
        <f>SUM(D9:D26)</f>
        <v>708255.4544550936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15E2-8B75-4A72-B0A7-107EFCD33938}">
  <sheetPr codeName="Hoja18"/>
  <dimension ref="A1:J114"/>
  <sheetViews>
    <sheetView showGridLines="0" workbookViewId="0">
      <selection activeCell="F2" sqref="F2"/>
    </sheetView>
  </sheetViews>
  <sheetFormatPr baseColWidth="10" defaultRowHeight="15" x14ac:dyDescent="0.25"/>
  <cols>
    <col min="1" max="1" width="54.5703125" bestFit="1" customWidth="1"/>
    <col min="2" max="2" width="10.7109375" bestFit="1" customWidth="1"/>
    <col min="3" max="3" width="25.28515625" bestFit="1" customWidth="1"/>
    <col min="4" max="5" width="11.28515625" bestFit="1" customWidth="1"/>
    <col min="6" max="6" width="54.5703125" bestFit="1" customWidth="1"/>
    <col min="7" max="8" width="12.5703125" bestFit="1" customWidth="1"/>
    <col min="9" max="9" width="13.28515625" bestFit="1" customWidth="1"/>
    <col min="10" max="10" width="9" bestFit="1" customWidth="1"/>
  </cols>
  <sheetData>
    <row r="1" spans="1:9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37">
        <v>19919.454455093568</v>
      </c>
      <c r="I1" s="38" t="s">
        <v>456</v>
      </c>
    </row>
    <row r="2" spans="1:9" x14ac:dyDescent="0.25">
      <c r="A2" t="s">
        <v>372</v>
      </c>
      <c r="B2" s="3">
        <v>45779</v>
      </c>
      <c r="C2" s="4" t="s">
        <v>9</v>
      </c>
      <c r="D2" t="s">
        <v>8</v>
      </c>
      <c r="E2" t="s">
        <v>10</v>
      </c>
      <c r="F2" t="s">
        <v>372</v>
      </c>
      <c r="G2" s="5">
        <f>2400*4</f>
        <v>9600</v>
      </c>
      <c r="H2" s="19">
        <f>+H1-G2</f>
        <v>10319.454455093568</v>
      </c>
      <c r="I2" t="s">
        <v>24</v>
      </c>
    </row>
    <row r="3" spans="1:9" x14ac:dyDescent="0.25">
      <c r="A3" t="s">
        <v>25</v>
      </c>
      <c r="B3" s="3">
        <v>45779</v>
      </c>
      <c r="C3" s="4" t="s">
        <v>9</v>
      </c>
      <c r="D3" t="s">
        <v>8</v>
      </c>
      <c r="E3" t="s">
        <v>10</v>
      </c>
      <c r="F3" t="s">
        <v>25</v>
      </c>
      <c r="G3" s="5">
        <v>400</v>
      </c>
      <c r="H3" s="19">
        <f>+H2-G3</f>
        <v>9919.454455093568</v>
      </c>
      <c r="I3" t="s">
        <v>24</v>
      </c>
    </row>
    <row r="4" spans="1:9" x14ac:dyDescent="0.25">
      <c r="A4" s="30" t="s">
        <v>377</v>
      </c>
      <c r="B4" s="31">
        <v>45779</v>
      </c>
      <c r="C4" s="33">
        <v>52234</v>
      </c>
      <c r="D4" s="30" t="s">
        <v>8</v>
      </c>
      <c r="E4" s="30" t="s">
        <v>10</v>
      </c>
      <c r="F4" s="30" t="s">
        <v>377</v>
      </c>
      <c r="G4" s="32">
        <f>57909+6338</f>
        <v>64247</v>
      </c>
      <c r="H4" s="32">
        <f>+G4+H3</f>
        <v>74166.454455093568</v>
      </c>
      <c r="I4" s="30" t="s">
        <v>24</v>
      </c>
    </row>
    <row r="5" spans="1:9" x14ac:dyDescent="0.25">
      <c r="A5" t="s">
        <v>26</v>
      </c>
      <c r="B5" s="3">
        <v>45779</v>
      </c>
      <c r="C5" s="4" t="s">
        <v>9</v>
      </c>
      <c r="D5" t="s">
        <v>8</v>
      </c>
      <c r="E5" t="s">
        <v>10</v>
      </c>
      <c r="F5" t="s">
        <v>26</v>
      </c>
      <c r="G5" s="5">
        <v>57017.66</v>
      </c>
      <c r="H5" s="19">
        <f>+H4-G5</f>
        <v>17148.794455093564</v>
      </c>
      <c r="I5" t="s">
        <v>24</v>
      </c>
    </row>
    <row r="6" spans="1:9" x14ac:dyDescent="0.25">
      <c r="A6" t="s">
        <v>209</v>
      </c>
      <c r="B6" s="3">
        <v>45779</v>
      </c>
      <c r="C6" s="4" t="s">
        <v>9</v>
      </c>
      <c r="D6" t="s">
        <v>8</v>
      </c>
      <c r="E6" t="s">
        <v>10</v>
      </c>
      <c r="F6" t="s">
        <v>209</v>
      </c>
      <c r="G6" s="5">
        <v>350</v>
      </c>
      <c r="H6" s="19">
        <f t="shared" ref="H6:H18" si="0">+H5-G6</f>
        <v>16798.794455093564</v>
      </c>
      <c r="I6" t="s">
        <v>24</v>
      </c>
    </row>
    <row r="7" spans="1:9" x14ac:dyDescent="0.25">
      <c r="A7" t="s">
        <v>387</v>
      </c>
      <c r="B7" s="3">
        <v>45779</v>
      </c>
      <c r="C7" s="4" t="s">
        <v>9</v>
      </c>
      <c r="D7" t="s">
        <v>8</v>
      </c>
      <c r="E7" t="s">
        <v>10</v>
      </c>
      <c r="F7" t="s">
        <v>387</v>
      </c>
      <c r="G7" s="5">
        <v>600</v>
      </c>
      <c r="H7" s="19">
        <f t="shared" si="0"/>
        <v>16198.794455093564</v>
      </c>
      <c r="I7" t="s">
        <v>24</v>
      </c>
    </row>
    <row r="8" spans="1:9" x14ac:dyDescent="0.25">
      <c r="A8" t="s">
        <v>378</v>
      </c>
      <c r="B8" s="3">
        <v>45779</v>
      </c>
      <c r="C8" s="4" t="s">
        <v>9</v>
      </c>
      <c r="D8" t="s">
        <v>8</v>
      </c>
      <c r="E8" t="s">
        <v>10</v>
      </c>
      <c r="F8" t="s">
        <v>378</v>
      </c>
      <c r="G8" s="5">
        <v>500</v>
      </c>
      <c r="H8" s="19">
        <f t="shared" si="0"/>
        <v>15698.794455093564</v>
      </c>
      <c r="I8" t="s">
        <v>24</v>
      </c>
    </row>
    <row r="9" spans="1:9" x14ac:dyDescent="0.25">
      <c r="A9" t="s">
        <v>379</v>
      </c>
      <c r="B9" s="3">
        <v>45779</v>
      </c>
      <c r="C9" s="4" t="s">
        <v>9</v>
      </c>
      <c r="D9" t="s">
        <v>8</v>
      </c>
      <c r="E9" t="s">
        <v>10</v>
      </c>
      <c r="F9" t="s">
        <v>379</v>
      </c>
      <c r="G9" s="5">
        <v>400</v>
      </c>
      <c r="H9" s="19">
        <f t="shared" si="0"/>
        <v>15298.794455093564</v>
      </c>
      <c r="I9" t="s">
        <v>24</v>
      </c>
    </row>
    <row r="10" spans="1:9" x14ac:dyDescent="0.25">
      <c r="A10" t="s">
        <v>380</v>
      </c>
      <c r="B10" s="3">
        <v>45780</v>
      </c>
      <c r="C10" s="4" t="s">
        <v>9</v>
      </c>
      <c r="D10" t="s">
        <v>8</v>
      </c>
      <c r="E10" t="s">
        <v>10</v>
      </c>
      <c r="F10" t="s">
        <v>380</v>
      </c>
      <c r="G10" s="5">
        <v>889.59</v>
      </c>
      <c r="H10" s="19">
        <f t="shared" si="0"/>
        <v>14409.204455093564</v>
      </c>
      <c r="I10" t="s">
        <v>24</v>
      </c>
    </row>
    <row r="11" spans="1:9" x14ac:dyDescent="0.25">
      <c r="A11" s="44" t="s">
        <v>381</v>
      </c>
      <c r="B11" s="3">
        <v>45780</v>
      </c>
      <c r="C11" s="4" t="s">
        <v>9</v>
      </c>
      <c r="D11" t="s">
        <v>8</v>
      </c>
      <c r="E11" t="s">
        <v>10</v>
      </c>
      <c r="F11" s="44" t="s">
        <v>381</v>
      </c>
      <c r="G11" s="45">
        <v>1497</v>
      </c>
      <c r="H11" s="19">
        <f t="shared" si="0"/>
        <v>12912.204455093564</v>
      </c>
      <c r="I11" t="s">
        <v>24</v>
      </c>
    </row>
    <row r="12" spans="1:9" x14ac:dyDescent="0.25">
      <c r="A12" s="44" t="s">
        <v>382</v>
      </c>
      <c r="B12" s="3">
        <v>45780</v>
      </c>
      <c r="C12" s="4" t="s">
        <v>9</v>
      </c>
      <c r="D12" t="s">
        <v>8</v>
      </c>
      <c r="E12" t="s">
        <v>10</v>
      </c>
      <c r="F12" s="44" t="s">
        <v>382</v>
      </c>
      <c r="G12" s="45">
        <v>1185</v>
      </c>
      <c r="H12" s="19">
        <f t="shared" si="0"/>
        <v>11727.204455093564</v>
      </c>
      <c r="I12" t="s">
        <v>24</v>
      </c>
    </row>
    <row r="13" spans="1:9" x14ac:dyDescent="0.25">
      <c r="A13" s="44" t="s">
        <v>383</v>
      </c>
      <c r="B13" s="3">
        <v>45780</v>
      </c>
      <c r="C13" s="4" t="s">
        <v>9</v>
      </c>
      <c r="D13" t="s">
        <v>8</v>
      </c>
      <c r="E13" t="s">
        <v>10</v>
      </c>
      <c r="F13" s="44" t="s">
        <v>383</v>
      </c>
      <c r="G13" s="45">
        <v>3000</v>
      </c>
      <c r="H13" s="19">
        <f t="shared" si="0"/>
        <v>8727.2044550935643</v>
      </c>
      <c r="I13" t="s">
        <v>24</v>
      </c>
    </row>
    <row r="14" spans="1:9" x14ac:dyDescent="0.25">
      <c r="A14" s="44" t="s">
        <v>384</v>
      </c>
      <c r="B14" s="3">
        <v>45780</v>
      </c>
      <c r="C14" s="4" t="s">
        <v>9</v>
      </c>
      <c r="D14" t="s">
        <v>8</v>
      </c>
      <c r="E14" t="s">
        <v>10</v>
      </c>
      <c r="F14" s="44" t="s">
        <v>384</v>
      </c>
      <c r="G14" s="45">
        <v>389</v>
      </c>
      <c r="H14" s="19">
        <f t="shared" si="0"/>
        <v>8338.2044550935643</v>
      </c>
      <c r="I14" t="s">
        <v>24</v>
      </c>
    </row>
    <row r="15" spans="1:9" x14ac:dyDescent="0.25">
      <c r="A15" s="44" t="s">
        <v>385</v>
      </c>
      <c r="B15" s="3">
        <v>45781</v>
      </c>
      <c r="C15" s="4" t="s">
        <v>9</v>
      </c>
      <c r="D15" t="s">
        <v>8</v>
      </c>
      <c r="E15" t="s">
        <v>10</v>
      </c>
      <c r="F15" s="44" t="s">
        <v>385</v>
      </c>
      <c r="G15" s="5">
        <v>450</v>
      </c>
      <c r="H15" s="19">
        <f t="shared" si="0"/>
        <v>7888.2044550935643</v>
      </c>
      <c r="I15" t="s">
        <v>24</v>
      </c>
    </row>
    <row r="16" spans="1:9" x14ac:dyDescent="0.25">
      <c r="A16" s="44" t="s">
        <v>386</v>
      </c>
      <c r="B16" s="3">
        <v>45781</v>
      </c>
      <c r="C16" s="4" t="s">
        <v>9</v>
      </c>
      <c r="D16" t="s">
        <v>8</v>
      </c>
      <c r="E16" t="s">
        <v>10</v>
      </c>
      <c r="F16" s="44" t="s">
        <v>390</v>
      </c>
      <c r="G16" s="46">
        <v>2500</v>
      </c>
      <c r="H16" s="19">
        <f t="shared" si="0"/>
        <v>5388.2044550935643</v>
      </c>
      <c r="I16" t="s">
        <v>24</v>
      </c>
    </row>
    <row r="17" spans="1:10" x14ac:dyDescent="0.25">
      <c r="A17" t="s">
        <v>25</v>
      </c>
      <c r="B17" s="3">
        <v>45782</v>
      </c>
      <c r="C17" s="4" t="s">
        <v>9</v>
      </c>
      <c r="D17" t="s">
        <v>8</v>
      </c>
      <c r="E17" t="s">
        <v>10</v>
      </c>
      <c r="F17" t="s">
        <v>25</v>
      </c>
      <c r="G17" s="46">
        <v>400</v>
      </c>
      <c r="H17" s="19">
        <f t="shared" si="0"/>
        <v>4988.2044550935643</v>
      </c>
      <c r="I17" t="s">
        <v>24</v>
      </c>
      <c r="J17" s="19"/>
    </row>
    <row r="18" spans="1:10" x14ac:dyDescent="0.25">
      <c r="A18" s="44" t="s">
        <v>389</v>
      </c>
      <c r="B18" s="3">
        <v>45782</v>
      </c>
      <c r="C18" s="4" t="s">
        <v>9</v>
      </c>
      <c r="D18" t="s">
        <v>8</v>
      </c>
      <c r="E18" t="s">
        <v>10</v>
      </c>
      <c r="F18" s="44" t="s">
        <v>389</v>
      </c>
      <c r="G18" s="5">
        <v>250</v>
      </c>
      <c r="H18" s="19">
        <f t="shared" si="0"/>
        <v>4738.2044550935643</v>
      </c>
      <c r="I18" t="s">
        <v>24</v>
      </c>
    </row>
    <row r="19" spans="1:10" x14ac:dyDescent="0.25">
      <c r="A19" s="44" t="s">
        <v>391</v>
      </c>
      <c r="B19" s="3">
        <v>45782</v>
      </c>
      <c r="C19" s="4" t="s">
        <v>9</v>
      </c>
      <c r="D19" t="s">
        <v>8</v>
      </c>
      <c r="E19" t="s">
        <v>10</v>
      </c>
      <c r="F19" s="44" t="s">
        <v>392</v>
      </c>
      <c r="G19" s="5">
        <v>900</v>
      </c>
      <c r="H19" s="19">
        <f t="shared" ref="H19:H25" si="1">+H18-G19</f>
        <v>3838.2044550935643</v>
      </c>
      <c r="I19" t="s">
        <v>24</v>
      </c>
    </row>
    <row r="20" spans="1:10" x14ac:dyDescent="0.25">
      <c r="A20" s="44" t="s">
        <v>393</v>
      </c>
      <c r="B20" s="3">
        <v>45782</v>
      </c>
      <c r="C20" s="4" t="s">
        <v>9</v>
      </c>
      <c r="D20" t="s">
        <v>8</v>
      </c>
      <c r="E20" t="s">
        <v>10</v>
      </c>
      <c r="F20" s="44" t="s">
        <v>393</v>
      </c>
      <c r="G20" s="5">
        <v>500</v>
      </c>
      <c r="H20" s="19">
        <f t="shared" si="1"/>
        <v>3338.2044550935643</v>
      </c>
      <c r="I20" t="s">
        <v>24</v>
      </c>
    </row>
    <row r="21" spans="1:10" x14ac:dyDescent="0.25">
      <c r="A21" t="s">
        <v>25</v>
      </c>
      <c r="B21" s="3">
        <v>45783</v>
      </c>
      <c r="C21" s="4" t="s">
        <v>9</v>
      </c>
      <c r="D21" t="s">
        <v>8</v>
      </c>
      <c r="E21" t="s">
        <v>10</v>
      </c>
      <c r="F21" t="s">
        <v>25</v>
      </c>
      <c r="G21" s="46">
        <v>400</v>
      </c>
      <c r="H21" s="19">
        <f t="shared" si="1"/>
        <v>2938.2044550935643</v>
      </c>
      <c r="I21" t="s">
        <v>24</v>
      </c>
    </row>
    <row r="22" spans="1:10" x14ac:dyDescent="0.25">
      <c r="A22" s="44" t="s">
        <v>391</v>
      </c>
      <c r="B22" s="3">
        <v>45783</v>
      </c>
      <c r="C22" s="4" t="s">
        <v>9</v>
      </c>
      <c r="D22" t="s">
        <v>8</v>
      </c>
      <c r="E22" t="s">
        <v>10</v>
      </c>
      <c r="F22" s="44" t="s">
        <v>394</v>
      </c>
      <c r="G22" s="46">
        <v>900</v>
      </c>
      <c r="H22" s="19">
        <f t="shared" si="1"/>
        <v>2038.2044550935643</v>
      </c>
      <c r="I22" t="s">
        <v>24</v>
      </c>
    </row>
    <row r="23" spans="1:10" x14ac:dyDescent="0.25">
      <c r="A23" s="44" t="s">
        <v>207</v>
      </c>
      <c r="B23" s="3">
        <v>45783</v>
      </c>
      <c r="C23" s="4" t="s">
        <v>9</v>
      </c>
      <c r="D23" t="s">
        <v>8</v>
      </c>
      <c r="E23" t="s">
        <v>10</v>
      </c>
      <c r="F23" s="44" t="s">
        <v>207</v>
      </c>
      <c r="G23" s="5">
        <v>108</v>
      </c>
      <c r="H23" s="19">
        <f t="shared" si="1"/>
        <v>1930.2044550935643</v>
      </c>
      <c r="I23" t="s">
        <v>24</v>
      </c>
    </row>
    <row r="24" spans="1:10" x14ac:dyDescent="0.25">
      <c r="A24" s="44" t="s">
        <v>380</v>
      </c>
      <c r="B24" s="3">
        <v>45785</v>
      </c>
      <c r="C24" s="4" t="s">
        <v>9</v>
      </c>
      <c r="D24" t="s">
        <v>8</v>
      </c>
      <c r="E24" t="s">
        <v>10</v>
      </c>
      <c r="F24" s="44" t="s">
        <v>395</v>
      </c>
      <c r="G24" s="5">
        <v>889</v>
      </c>
      <c r="H24" s="19">
        <f t="shared" si="1"/>
        <v>1041.2044550935643</v>
      </c>
      <c r="I24" t="s">
        <v>24</v>
      </c>
    </row>
    <row r="25" spans="1:10" x14ac:dyDescent="0.25">
      <c r="A25" s="44" t="s">
        <v>380</v>
      </c>
      <c r="B25" s="3">
        <v>45785</v>
      </c>
      <c r="C25" s="4" t="s">
        <v>9</v>
      </c>
      <c r="D25" t="s">
        <v>8</v>
      </c>
      <c r="E25" t="s">
        <v>10</v>
      </c>
      <c r="F25" s="44" t="s">
        <v>396</v>
      </c>
      <c r="G25" s="5">
        <v>400</v>
      </c>
      <c r="H25" s="19">
        <f t="shared" si="1"/>
        <v>641.20445509356432</v>
      </c>
      <c r="I25" t="s">
        <v>24</v>
      </c>
    </row>
    <row r="26" spans="1:10" x14ac:dyDescent="0.25">
      <c r="A26" s="30" t="s">
        <v>397</v>
      </c>
      <c r="B26" s="31">
        <v>45786</v>
      </c>
      <c r="C26" s="33">
        <v>52342</v>
      </c>
      <c r="D26" s="30" t="s">
        <v>8</v>
      </c>
      <c r="E26" s="30" t="s">
        <v>10</v>
      </c>
      <c r="F26" s="30" t="s">
        <v>397</v>
      </c>
      <c r="G26" s="32">
        <f>47575+18080</f>
        <v>65655</v>
      </c>
      <c r="H26" s="32">
        <f>+G26+H25</f>
        <v>66296.204455093568</v>
      </c>
      <c r="I26" s="30" t="s">
        <v>24</v>
      </c>
    </row>
    <row r="27" spans="1:10" x14ac:dyDescent="0.25">
      <c r="A27" s="44" t="s">
        <v>399</v>
      </c>
      <c r="B27" s="3">
        <v>45786</v>
      </c>
      <c r="C27" s="4" t="s">
        <v>9</v>
      </c>
      <c r="D27" t="s">
        <v>8</v>
      </c>
      <c r="E27" t="s">
        <v>10</v>
      </c>
      <c r="F27" s="44" t="s">
        <v>399</v>
      </c>
      <c r="G27" s="5">
        <v>800</v>
      </c>
      <c r="H27" s="19">
        <f>+H26-G27</f>
        <v>65496.204455093568</v>
      </c>
      <c r="I27" t="s">
        <v>24</v>
      </c>
    </row>
    <row r="28" spans="1:10" x14ac:dyDescent="0.25">
      <c r="A28" s="44" t="s">
        <v>26</v>
      </c>
      <c r="B28" s="3">
        <v>45786</v>
      </c>
      <c r="C28" s="4" t="s">
        <v>9</v>
      </c>
      <c r="D28" t="s">
        <v>8</v>
      </c>
      <c r="E28" t="s">
        <v>10</v>
      </c>
      <c r="F28" s="44" t="s">
        <v>26</v>
      </c>
      <c r="G28" s="5">
        <f>46694.24+1300+300</f>
        <v>48294.239999999998</v>
      </c>
      <c r="H28" s="19">
        <f t="shared" ref="H28:H35" si="2">+H27-G28</f>
        <v>17201.96445509357</v>
      </c>
      <c r="I28" t="s">
        <v>24</v>
      </c>
    </row>
    <row r="29" spans="1:10" x14ac:dyDescent="0.25">
      <c r="A29" s="44" t="s">
        <v>25</v>
      </c>
      <c r="B29" s="3">
        <v>45786</v>
      </c>
      <c r="C29" s="4" t="s">
        <v>9</v>
      </c>
      <c r="D29" t="s">
        <v>8</v>
      </c>
      <c r="E29" t="s">
        <v>10</v>
      </c>
      <c r="F29" s="44" t="s">
        <v>25</v>
      </c>
      <c r="G29" s="5">
        <v>400</v>
      </c>
      <c r="H29" s="19">
        <f t="shared" si="2"/>
        <v>16801.96445509357</v>
      </c>
      <c r="I29" t="s">
        <v>24</v>
      </c>
    </row>
    <row r="30" spans="1:10" x14ac:dyDescent="0.25">
      <c r="A30" s="44" t="s">
        <v>398</v>
      </c>
      <c r="B30" s="3">
        <v>45787</v>
      </c>
      <c r="C30" s="4" t="s">
        <v>9</v>
      </c>
      <c r="D30" t="s">
        <v>8</v>
      </c>
      <c r="E30" t="s">
        <v>10</v>
      </c>
      <c r="F30" s="44" t="s">
        <v>398</v>
      </c>
      <c r="G30" s="5">
        <v>900</v>
      </c>
      <c r="H30" s="19">
        <f t="shared" si="2"/>
        <v>15901.96445509357</v>
      </c>
      <c r="I30" t="s">
        <v>24</v>
      </c>
    </row>
    <row r="31" spans="1:10" x14ac:dyDescent="0.25">
      <c r="A31" t="s">
        <v>400</v>
      </c>
      <c r="B31" s="3">
        <v>45787</v>
      </c>
      <c r="C31" s="4" t="s">
        <v>9</v>
      </c>
      <c r="D31" t="s">
        <v>8</v>
      </c>
      <c r="E31" t="s">
        <v>10</v>
      </c>
      <c r="F31" t="s">
        <v>400</v>
      </c>
      <c r="G31" s="5">
        <v>1310</v>
      </c>
      <c r="H31" s="19">
        <f t="shared" si="2"/>
        <v>14591.96445509357</v>
      </c>
      <c r="I31" t="s">
        <v>24</v>
      </c>
    </row>
    <row r="32" spans="1:10" x14ac:dyDescent="0.25">
      <c r="A32" s="44" t="s">
        <v>401</v>
      </c>
      <c r="B32" s="3">
        <v>45787</v>
      </c>
      <c r="C32" s="4" t="s">
        <v>9</v>
      </c>
      <c r="D32" t="s">
        <v>8</v>
      </c>
      <c r="E32" t="s">
        <v>10</v>
      </c>
      <c r="F32" s="44" t="s">
        <v>401</v>
      </c>
      <c r="G32" s="5">
        <v>8677</v>
      </c>
      <c r="H32" s="19">
        <f t="shared" si="2"/>
        <v>5914.96445509357</v>
      </c>
      <c r="I32" t="s">
        <v>24</v>
      </c>
    </row>
    <row r="33" spans="1:9" x14ac:dyDescent="0.25">
      <c r="A33" s="44" t="s">
        <v>207</v>
      </c>
      <c r="B33" s="3">
        <v>45789</v>
      </c>
      <c r="C33" s="4" t="s">
        <v>9</v>
      </c>
      <c r="D33" t="s">
        <v>8</v>
      </c>
      <c r="E33" t="s">
        <v>10</v>
      </c>
      <c r="F33" s="44" t="s">
        <v>207</v>
      </c>
      <c r="G33" s="5">
        <v>108</v>
      </c>
      <c r="H33" s="19">
        <f t="shared" si="2"/>
        <v>5806.96445509357</v>
      </c>
      <c r="I33" t="s">
        <v>24</v>
      </c>
    </row>
    <row r="34" spans="1:9" x14ac:dyDescent="0.25">
      <c r="A34" s="44" t="s">
        <v>229</v>
      </c>
      <c r="B34" s="3">
        <v>45789</v>
      </c>
      <c r="C34" s="4" t="s">
        <v>9</v>
      </c>
      <c r="D34" t="s">
        <v>8</v>
      </c>
      <c r="E34" t="s">
        <v>10</v>
      </c>
      <c r="F34" s="44" t="s">
        <v>229</v>
      </c>
      <c r="G34" s="5">
        <v>5244</v>
      </c>
      <c r="H34" s="19">
        <f t="shared" si="2"/>
        <v>562.96445509357</v>
      </c>
      <c r="I34" t="s">
        <v>24</v>
      </c>
    </row>
    <row r="35" spans="1:9" x14ac:dyDescent="0.25">
      <c r="A35" s="44" t="s">
        <v>25</v>
      </c>
      <c r="B35" s="3">
        <v>45789</v>
      </c>
      <c r="C35" s="4" t="s">
        <v>9</v>
      </c>
      <c r="D35" t="s">
        <v>8</v>
      </c>
      <c r="E35" t="s">
        <v>10</v>
      </c>
      <c r="F35" s="44" t="s">
        <v>25</v>
      </c>
      <c r="G35" s="5">
        <v>400</v>
      </c>
      <c r="H35" s="19">
        <f t="shared" si="2"/>
        <v>162.96445509357</v>
      </c>
      <c r="I35" t="s">
        <v>24</v>
      </c>
    </row>
    <row r="36" spans="1:9" x14ac:dyDescent="0.25">
      <c r="A36" s="30" t="s">
        <v>409</v>
      </c>
      <c r="B36" s="31">
        <v>45792</v>
      </c>
      <c r="C36" s="33">
        <v>52465</v>
      </c>
      <c r="D36" s="30" t="s">
        <v>8</v>
      </c>
      <c r="E36" s="30" t="s">
        <v>10</v>
      </c>
      <c r="F36" s="30" t="s">
        <v>409</v>
      </c>
      <c r="G36" s="32">
        <f>139423+49473</f>
        <v>188896</v>
      </c>
      <c r="H36" s="32">
        <f>+G36+H35</f>
        <v>189058.96445509358</v>
      </c>
      <c r="I36" s="30" t="s">
        <v>24</v>
      </c>
    </row>
    <row r="37" spans="1:9" x14ac:dyDescent="0.25">
      <c r="A37" s="44" t="s">
        <v>414</v>
      </c>
      <c r="B37" s="3">
        <v>45789</v>
      </c>
      <c r="C37" s="4" t="s">
        <v>9</v>
      </c>
      <c r="D37" t="s">
        <v>8</v>
      </c>
      <c r="E37" t="s">
        <v>10</v>
      </c>
      <c r="F37" s="44" t="s">
        <v>414</v>
      </c>
      <c r="G37" s="5">
        <v>200</v>
      </c>
      <c r="H37" s="19">
        <f>+H36-G37</f>
        <v>188858.96445509358</v>
      </c>
      <c r="I37" t="s">
        <v>24</v>
      </c>
    </row>
    <row r="38" spans="1:9" x14ac:dyDescent="0.25">
      <c r="A38" s="44" t="s">
        <v>415</v>
      </c>
      <c r="B38" s="3">
        <v>45789</v>
      </c>
      <c r="C38" s="4" t="s">
        <v>9</v>
      </c>
      <c r="D38" t="s">
        <v>8</v>
      </c>
      <c r="E38" t="s">
        <v>10</v>
      </c>
      <c r="F38" s="44" t="s">
        <v>415</v>
      </c>
      <c r="G38" s="5">
        <v>200</v>
      </c>
      <c r="H38" s="19">
        <f t="shared" ref="H38:H61" si="3">+H37-G38</f>
        <v>188658.96445509358</v>
      </c>
      <c r="I38" t="s">
        <v>24</v>
      </c>
    </row>
    <row r="39" spans="1:9" x14ac:dyDescent="0.25">
      <c r="A39" s="44" t="s">
        <v>420</v>
      </c>
      <c r="B39" s="3">
        <v>45789</v>
      </c>
      <c r="C39" s="4" t="s">
        <v>9</v>
      </c>
      <c r="D39" t="s">
        <v>8</v>
      </c>
      <c r="E39" t="s">
        <v>10</v>
      </c>
      <c r="F39" s="44" t="s">
        <v>421</v>
      </c>
      <c r="G39" s="5">
        <v>100</v>
      </c>
      <c r="H39" s="19">
        <f t="shared" si="3"/>
        <v>188558.96445509358</v>
      </c>
      <c r="I39" t="s">
        <v>24</v>
      </c>
    </row>
    <row r="40" spans="1:9" x14ac:dyDescent="0.25">
      <c r="A40" s="44" t="s">
        <v>25</v>
      </c>
      <c r="B40" s="3">
        <v>45789</v>
      </c>
      <c r="C40" s="4" t="s">
        <v>9</v>
      </c>
      <c r="D40" t="s">
        <v>8</v>
      </c>
      <c r="E40" t="s">
        <v>10</v>
      </c>
      <c r="F40" s="44" t="s">
        <v>25</v>
      </c>
      <c r="G40" s="5">
        <v>400</v>
      </c>
      <c r="H40" s="19">
        <f t="shared" si="3"/>
        <v>188158.96445509358</v>
      </c>
      <c r="I40" t="s">
        <v>24</v>
      </c>
    </row>
    <row r="41" spans="1:9" x14ac:dyDescent="0.25">
      <c r="A41" s="44" t="s">
        <v>412</v>
      </c>
      <c r="B41" s="3">
        <v>45789</v>
      </c>
      <c r="C41" s="4" t="s">
        <v>9</v>
      </c>
      <c r="D41" t="s">
        <v>8</v>
      </c>
      <c r="E41" t="s">
        <v>10</v>
      </c>
      <c r="F41" s="44" t="s">
        <v>413</v>
      </c>
      <c r="G41" s="5">
        <v>120</v>
      </c>
      <c r="H41" s="19">
        <f t="shared" si="3"/>
        <v>188038.96445509358</v>
      </c>
      <c r="I41" t="s">
        <v>24</v>
      </c>
    </row>
    <row r="42" spans="1:9" x14ac:dyDescent="0.25">
      <c r="A42" s="44" t="s">
        <v>209</v>
      </c>
      <c r="B42" s="3">
        <v>45790</v>
      </c>
      <c r="C42" s="4" t="s">
        <v>9</v>
      </c>
      <c r="D42" t="s">
        <v>8</v>
      </c>
      <c r="E42" t="s">
        <v>10</v>
      </c>
      <c r="F42" s="44" t="s">
        <v>411</v>
      </c>
      <c r="G42" s="5">
        <v>500</v>
      </c>
      <c r="H42" s="19">
        <f t="shared" si="3"/>
        <v>187538.96445509358</v>
      </c>
      <c r="I42" t="s">
        <v>24</v>
      </c>
    </row>
    <row r="43" spans="1:9" x14ac:dyDescent="0.25">
      <c r="A43" t="s">
        <v>410</v>
      </c>
      <c r="B43" s="3">
        <v>45790</v>
      </c>
      <c r="C43" s="4" t="s">
        <v>9</v>
      </c>
      <c r="D43" t="s">
        <v>8</v>
      </c>
      <c r="E43" t="s">
        <v>10</v>
      </c>
      <c r="F43" t="s">
        <v>410</v>
      </c>
      <c r="G43" s="5">
        <v>80</v>
      </c>
      <c r="H43" s="19">
        <f t="shared" si="3"/>
        <v>187458.96445509358</v>
      </c>
      <c r="I43" t="s">
        <v>24</v>
      </c>
    </row>
    <row r="44" spans="1:9" x14ac:dyDescent="0.25">
      <c r="A44" s="44" t="s">
        <v>25</v>
      </c>
      <c r="B44" s="3">
        <v>45790</v>
      </c>
      <c r="C44" s="4" t="s">
        <v>9</v>
      </c>
      <c r="D44" t="s">
        <v>8</v>
      </c>
      <c r="E44" t="s">
        <v>10</v>
      </c>
      <c r="F44" s="44" t="s">
        <v>25</v>
      </c>
      <c r="G44" s="5">
        <v>400</v>
      </c>
      <c r="H44" s="19">
        <f t="shared" si="3"/>
        <v>187058.96445509358</v>
      </c>
      <c r="I44" t="s">
        <v>24</v>
      </c>
    </row>
    <row r="45" spans="1:9" x14ac:dyDescent="0.25">
      <c r="A45" s="44" t="s">
        <v>25</v>
      </c>
      <c r="B45" s="3">
        <v>45792</v>
      </c>
      <c r="C45" s="4" t="s">
        <v>9</v>
      </c>
      <c r="D45" t="s">
        <v>8</v>
      </c>
      <c r="E45" t="s">
        <v>10</v>
      </c>
      <c r="F45" s="44" t="s">
        <v>25</v>
      </c>
      <c r="G45" s="5">
        <v>400</v>
      </c>
      <c r="H45" s="19">
        <f t="shared" si="3"/>
        <v>186658.96445509358</v>
      </c>
      <c r="I45" t="s">
        <v>24</v>
      </c>
    </row>
    <row r="46" spans="1:9" x14ac:dyDescent="0.25">
      <c r="A46" s="44" t="s">
        <v>34</v>
      </c>
      <c r="B46" s="3">
        <v>45792</v>
      </c>
      <c r="C46" s="4" t="s">
        <v>9</v>
      </c>
      <c r="D46" t="s">
        <v>8</v>
      </c>
      <c r="E46" t="s">
        <v>10</v>
      </c>
      <c r="F46" s="44" t="s">
        <v>34</v>
      </c>
      <c r="G46" s="5">
        <v>84601.46</v>
      </c>
      <c r="H46" s="19">
        <f t="shared" si="3"/>
        <v>102057.50445509357</v>
      </c>
      <c r="I46" t="s">
        <v>24</v>
      </c>
    </row>
    <row r="47" spans="1:9" x14ac:dyDescent="0.25">
      <c r="A47" s="44" t="s">
        <v>25</v>
      </c>
      <c r="B47" s="3">
        <v>45793</v>
      </c>
      <c r="C47" s="4" t="s">
        <v>9</v>
      </c>
      <c r="D47" t="s">
        <v>8</v>
      </c>
      <c r="E47" t="s">
        <v>10</v>
      </c>
      <c r="F47" s="44" t="s">
        <v>25</v>
      </c>
      <c r="G47" s="5">
        <v>400</v>
      </c>
      <c r="H47" s="19">
        <f t="shared" si="3"/>
        <v>101657.50445509357</v>
      </c>
      <c r="I47" t="s">
        <v>24</v>
      </c>
    </row>
    <row r="48" spans="1:9" x14ac:dyDescent="0.25">
      <c r="A48" s="44" t="s">
        <v>26</v>
      </c>
      <c r="B48" s="3">
        <v>45793</v>
      </c>
      <c r="C48" s="4" t="s">
        <v>9</v>
      </c>
      <c r="D48" t="s">
        <v>8</v>
      </c>
      <c r="E48" t="s">
        <v>10</v>
      </c>
      <c r="F48" s="44" t="s">
        <v>26</v>
      </c>
      <c r="G48" s="5">
        <v>54838.361428571436</v>
      </c>
      <c r="H48" s="19">
        <f t="shared" si="3"/>
        <v>46819.143026522135</v>
      </c>
      <c r="I48" t="s">
        <v>24</v>
      </c>
    </row>
    <row r="49" spans="1:9" x14ac:dyDescent="0.25">
      <c r="A49" s="44" t="s">
        <v>28</v>
      </c>
      <c r="B49" s="3">
        <v>45792</v>
      </c>
      <c r="C49" s="4" t="s">
        <v>9</v>
      </c>
      <c r="D49" t="s">
        <v>8</v>
      </c>
      <c r="E49" t="s">
        <v>10</v>
      </c>
      <c r="F49" s="44" t="s">
        <v>28</v>
      </c>
      <c r="G49" s="5">
        <v>1800</v>
      </c>
      <c r="H49" s="19">
        <f t="shared" si="3"/>
        <v>45019.143026522135</v>
      </c>
      <c r="I49" t="s">
        <v>24</v>
      </c>
    </row>
    <row r="50" spans="1:9" x14ac:dyDescent="0.25">
      <c r="A50" s="44" t="s">
        <v>30</v>
      </c>
      <c r="B50" s="3">
        <v>45792</v>
      </c>
      <c r="C50" s="4" t="s">
        <v>9</v>
      </c>
      <c r="D50" t="s">
        <v>8</v>
      </c>
      <c r="E50" t="s">
        <v>10</v>
      </c>
      <c r="F50" s="44" t="s">
        <v>30</v>
      </c>
      <c r="G50" s="5">
        <v>2800</v>
      </c>
      <c r="H50" s="19">
        <f t="shared" si="3"/>
        <v>42219.143026522135</v>
      </c>
      <c r="I50" t="s">
        <v>24</v>
      </c>
    </row>
    <row r="51" spans="1:9" x14ac:dyDescent="0.25">
      <c r="A51" s="44" t="s">
        <v>31</v>
      </c>
      <c r="B51" s="3">
        <v>45792</v>
      </c>
      <c r="C51" s="4" t="s">
        <v>9</v>
      </c>
      <c r="D51" t="s">
        <v>8</v>
      </c>
      <c r="E51" t="s">
        <v>10</v>
      </c>
      <c r="F51" s="44" t="s">
        <v>31</v>
      </c>
      <c r="G51" s="5">
        <v>5000</v>
      </c>
      <c r="H51" s="19">
        <f t="shared" si="3"/>
        <v>37219.143026522135</v>
      </c>
      <c r="I51" t="s">
        <v>24</v>
      </c>
    </row>
    <row r="52" spans="1:9" x14ac:dyDescent="0.25">
      <c r="A52" s="44" t="s">
        <v>337</v>
      </c>
      <c r="B52" s="3">
        <v>45792</v>
      </c>
      <c r="C52" s="4" t="s">
        <v>9</v>
      </c>
      <c r="D52" t="s">
        <v>8</v>
      </c>
      <c r="E52" t="s">
        <v>10</v>
      </c>
      <c r="F52" s="44" t="s">
        <v>337</v>
      </c>
      <c r="G52" s="5">
        <v>2000</v>
      </c>
      <c r="H52" s="19">
        <f t="shared" si="3"/>
        <v>35219.143026522135</v>
      </c>
      <c r="I52" t="s">
        <v>24</v>
      </c>
    </row>
    <row r="53" spans="1:9" x14ac:dyDescent="0.25">
      <c r="A53" s="44" t="s">
        <v>273</v>
      </c>
      <c r="B53" s="3">
        <v>45792</v>
      </c>
      <c r="C53" s="4" t="s">
        <v>9</v>
      </c>
      <c r="D53" t="s">
        <v>8</v>
      </c>
      <c r="E53" t="s">
        <v>10</v>
      </c>
      <c r="F53" s="44" t="s">
        <v>273</v>
      </c>
      <c r="G53" s="5">
        <v>2000</v>
      </c>
      <c r="H53" s="19">
        <f t="shared" si="3"/>
        <v>33219.143026522135</v>
      </c>
      <c r="I53" t="s">
        <v>24</v>
      </c>
    </row>
    <row r="54" spans="1:9" x14ac:dyDescent="0.25">
      <c r="A54" s="44" t="s">
        <v>29</v>
      </c>
      <c r="B54" s="3">
        <v>45792</v>
      </c>
      <c r="C54" s="4" t="s">
        <v>9</v>
      </c>
      <c r="D54" t="s">
        <v>8</v>
      </c>
      <c r="E54" t="s">
        <v>10</v>
      </c>
      <c r="F54" s="44" t="s">
        <v>29</v>
      </c>
      <c r="G54" s="5">
        <v>2000</v>
      </c>
      <c r="H54" s="19">
        <f t="shared" si="3"/>
        <v>31219.143026522135</v>
      </c>
      <c r="I54" t="s">
        <v>24</v>
      </c>
    </row>
    <row r="55" spans="1:9" x14ac:dyDescent="0.25">
      <c r="A55" s="44" t="s">
        <v>402</v>
      </c>
      <c r="B55" s="3">
        <v>45792</v>
      </c>
      <c r="C55" s="4" t="s">
        <v>9</v>
      </c>
      <c r="D55" t="s">
        <v>8</v>
      </c>
      <c r="E55" t="s">
        <v>10</v>
      </c>
      <c r="F55" s="44" t="s">
        <v>402</v>
      </c>
      <c r="G55" s="5">
        <v>3000</v>
      </c>
      <c r="H55" s="19">
        <f t="shared" si="3"/>
        <v>28219.143026522135</v>
      </c>
      <c r="I55" t="s">
        <v>24</v>
      </c>
    </row>
    <row r="56" spans="1:9" x14ac:dyDescent="0.25">
      <c r="A56" s="44" t="s">
        <v>36</v>
      </c>
      <c r="B56" s="3">
        <v>45792</v>
      </c>
      <c r="C56" s="4" t="s">
        <v>9</v>
      </c>
      <c r="D56" t="s">
        <v>8</v>
      </c>
      <c r="E56" t="s">
        <v>10</v>
      </c>
      <c r="F56" s="44" t="s">
        <v>36</v>
      </c>
      <c r="G56" s="5">
        <v>2000</v>
      </c>
      <c r="H56" s="19">
        <f t="shared" si="3"/>
        <v>26219.143026522135</v>
      </c>
      <c r="I56" t="s">
        <v>24</v>
      </c>
    </row>
    <row r="57" spans="1:9" x14ac:dyDescent="0.25">
      <c r="A57" s="44" t="s">
        <v>35</v>
      </c>
      <c r="B57" s="3">
        <v>45793</v>
      </c>
      <c r="C57" s="4" t="s">
        <v>9</v>
      </c>
      <c r="D57" t="s">
        <v>8</v>
      </c>
      <c r="E57" t="s">
        <v>10</v>
      </c>
      <c r="F57" s="44" t="s">
        <v>35</v>
      </c>
      <c r="G57" s="5">
        <v>2938</v>
      </c>
      <c r="H57" s="19">
        <f t="shared" si="3"/>
        <v>23281.143026522135</v>
      </c>
      <c r="I57" t="s">
        <v>24</v>
      </c>
    </row>
    <row r="58" spans="1:9" x14ac:dyDescent="0.25">
      <c r="A58" s="44" t="s">
        <v>416</v>
      </c>
      <c r="B58" s="3">
        <v>45794</v>
      </c>
      <c r="C58" s="4" t="s">
        <v>9</v>
      </c>
      <c r="D58" t="s">
        <v>8</v>
      </c>
      <c r="E58" t="s">
        <v>10</v>
      </c>
      <c r="F58" s="44" t="s">
        <v>416</v>
      </c>
      <c r="G58" s="5">
        <v>7200</v>
      </c>
      <c r="H58" s="19">
        <f t="shared" si="3"/>
        <v>16081.143026522135</v>
      </c>
      <c r="I58" t="s">
        <v>24</v>
      </c>
    </row>
    <row r="59" spans="1:9" x14ac:dyDescent="0.25">
      <c r="A59" s="44" t="s">
        <v>417</v>
      </c>
      <c r="B59" s="3">
        <v>45794</v>
      </c>
      <c r="C59" s="4" t="s">
        <v>9</v>
      </c>
      <c r="D59" t="s">
        <v>8</v>
      </c>
      <c r="E59" t="s">
        <v>10</v>
      </c>
      <c r="F59" s="44" t="s">
        <v>417</v>
      </c>
      <c r="G59" s="5">
        <v>6000</v>
      </c>
      <c r="H59" s="19">
        <f t="shared" si="3"/>
        <v>10081.143026522135</v>
      </c>
      <c r="I59" t="s">
        <v>24</v>
      </c>
    </row>
    <row r="60" spans="1:9" x14ac:dyDescent="0.25">
      <c r="A60" s="44" t="s">
        <v>32</v>
      </c>
      <c r="B60" s="3">
        <v>45794</v>
      </c>
      <c r="C60" s="4" t="s">
        <v>9</v>
      </c>
      <c r="D60" t="s">
        <v>8</v>
      </c>
      <c r="E60" t="s">
        <v>10</v>
      </c>
      <c r="F60" s="44" t="s">
        <v>32</v>
      </c>
      <c r="G60" s="5">
        <v>399</v>
      </c>
      <c r="H60" s="19">
        <f t="shared" si="3"/>
        <v>9682.1430265221352</v>
      </c>
      <c r="I60" t="s">
        <v>24</v>
      </c>
    </row>
    <row r="61" spans="1:9" x14ac:dyDescent="0.25">
      <c r="A61" s="44" t="s">
        <v>418</v>
      </c>
      <c r="B61" s="3">
        <v>45794</v>
      </c>
      <c r="C61" s="4" t="s">
        <v>9</v>
      </c>
      <c r="D61" t="s">
        <v>8</v>
      </c>
      <c r="E61" t="s">
        <v>10</v>
      </c>
      <c r="F61" s="44" t="s">
        <v>418</v>
      </c>
      <c r="G61" s="5">
        <v>1000</v>
      </c>
      <c r="H61" s="19">
        <f t="shared" si="3"/>
        <v>8682.1430265221352</v>
      </c>
      <c r="I61" t="s">
        <v>24</v>
      </c>
    </row>
    <row r="62" spans="1:9" x14ac:dyDescent="0.25">
      <c r="A62" s="44" t="s">
        <v>412</v>
      </c>
      <c r="B62" s="3">
        <v>45794</v>
      </c>
      <c r="C62" s="4" t="s">
        <v>9</v>
      </c>
      <c r="D62" t="s">
        <v>8</v>
      </c>
      <c r="E62" t="s">
        <v>10</v>
      </c>
      <c r="F62" s="44" t="s">
        <v>419</v>
      </c>
      <c r="G62" s="5">
        <v>200</v>
      </c>
      <c r="H62" s="19">
        <f>+H61-G62</f>
        <v>8482.1430265221352</v>
      </c>
      <c r="I62" t="s">
        <v>24</v>
      </c>
    </row>
    <row r="63" spans="1:9" x14ac:dyDescent="0.25">
      <c r="A63" s="44" t="s">
        <v>427</v>
      </c>
      <c r="B63" s="3">
        <v>45794</v>
      </c>
      <c r="C63" s="4" t="s">
        <v>9</v>
      </c>
      <c r="D63" t="s">
        <v>8</v>
      </c>
      <c r="E63" t="s">
        <v>10</v>
      </c>
      <c r="F63" s="44" t="s">
        <v>427</v>
      </c>
      <c r="G63" s="5">
        <v>900</v>
      </c>
      <c r="H63" s="19">
        <f t="shared" ref="H63:H73" si="4">+H62-G63</f>
        <v>7582.1430265221352</v>
      </c>
      <c r="I63" t="s">
        <v>24</v>
      </c>
    </row>
    <row r="64" spans="1:9" x14ac:dyDescent="0.25">
      <c r="A64" s="44" t="s">
        <v>422</v>
      </c>
      <c r="B64" s="3">
        <v>45794</v>
      </c>
      <c r="C64" s="4" t="s">
        <v>9</v>
      </c>
      <c r="D64" t="s">
        <v>8</v>
      </c>
      <c r="E64" t="s">
        <v>10</v>
      </c>
      <c r="F64" s="44" t="s">
        <v>422</v>
      </c>
      <c r="G64" s="5">
        <v>1500</v>
      </c>
      <c r="H64" s="19">
        <f t="shared" si="4"/>
        <v>6082.1430265221352</v>
      </c>
      <c r="I64" t="s">
        <v>24</v>
      </c>
    </row>
    <row r="65" spans="1:9" x14ac:dyDescent="0.25">
      <c r="A65" s="44" t="s">
        <v>25</v>
      </c>
      <c r="B65" s="3">
        <v>45796</v>
      </c>
      <c r="C65" s="4" t="s">
        <v>9</v>
      </c>
      <c r="D65" t="s">
        <v>8</v>
      </c>
      <c r="E65" t="s">
        <v>10</v>
      </c>
      <c r="F65" s="44" t="s">
        <v>25</v>
      </c>
      <c r="G65" s="5">
        <v>400</v>
      </c>
      <c r="H65" s="19">
        <f t="shared" si="4"/>
        <v>5682.1430265221352</v>
      </c>
      <c r="I65" t="s">
        <v>24</v>
      </c>
    </row>
    <row r="66" spans="1:9" x14ac:dyDescent="0.25">
      <c r="A66" s="44" t="s">
        <v>423</v>
      </c>
      <c r="B66" s="3">
        <v>45796</v>
      </c>
      <c r="C66" s="4" t="s">
        <v>9</v>
      </c>
      <c r="D66" t="s">
        <v>8</v>
      </c>
      <c r="E66" t="s">
        <v>10</v>
      </c>
      <c r="F66" s="44" t="s">
        <v>423</v>
      </c>
      <c r="G66" s="5">
        <v>1800</v>
      </c>
      <c r="H66" s="19">
        <f t="shared" si="4"/>
        <v>3882.1430265221352</v>
      </c>
      <c r="I66" t="s">
        <v>24</v>
      </c>
    </row>
    <row r="67" spans="1:9" x14ac:dyDescent="0.25">
      <c r="A67" s="44" t="s">
        <v>56</v>
      </c>
      <c r="B67" s="3">
        <v>45796</v>
      </c>
      <c r="C67" s="4" t="s">
        <v>9</v>
      </c>
      <c r="D67" t="s">
        <v>8</v>
      </c>
      <c r="E67" t="s">
        <v>10</v>
      </c>
      <c r="F67" s="44" t="s">
        <v>56</v>
      </c>
      <c r="G67" s="5">
        <v>400</v>
      </c>
      <c r="H67" s="19">
        <f t="shared" si="4"/>
        <v>3482.1430265221352</v>
      </c>
      <c r="I67" t="s">
        <v>24</v>
      </c>
    </row>
    <row r="68" spans="1:9" x14ac:dyDescent="0.25">
      <c r="A68" s="44" t="s">
        <v>424</v>
      </c>
      <c r="B68" s="3">
        <v>45796</v>
      </c>
      <c r="C68" s="4" t="s">
        <v>9</v>
      </c>
      <c r="D68" t="s">
        <v>8</v>
      </c>
      <c r="E68" t="s">
        <v>10</v>
      </c>
      <c r="F68" s="44" t="s">
        <v>424</v>
      </c>
      <c r="G68" s="5">
        <v>126</v>
      </c>
      <c r="H68" s="19">
        <f t="shared" si="4"/>
        <v>3356.1430265221352</v>
      </c>
      <c r="I68" t="s">
        <v>24</v>
      </c>
    </row>
    <row r="69" spans="1:9" x14ac:dyDescent="0.25">
      <c r="A69" s="44" t="s">
        <v>25</v>
      </c>
      <c r="B69" s="3">
        <v>45797</v>
      </c>
      <c r="C69" s="4" t="s">
        <v>9</v>
      </c>
      <c r="D69" t="s">
        <v>8</v>
      </c>
      <c r="E69" t="s">
        <v>10</v>
      </c>
      <c r="F69" s="44" t="s">
        <v>25</v>
      </c>
      <c r="G69" s="5">
        <v>400</v>
      </c>
      <c r="H69" s="19">
        <f t="shared" si="4"/>
        <v>2956.1430265221352</v>
      </c>
      <c r="I69" t="s">
        <v>24</v>
      </c>
    </row>
    <row r="70" spans="1:9" x14ac:dyDescent="0.25">
      <c r="A70" s="44" t="s">
        <v>54</v>
      </c>
      <c r="B70" s="3">
        <v>45798</v>
      </c>
      <c r="C70" s="4" t="s">
        <v>9</v>
      </c>
      <c r="D70" t="s">
        <v>8</v>
      </c>
      <c r="E70" t="s">
        <v>10</v>
      </c>
      <c r="F70" s="44" t="s">
        <v>425</v>
      </c>
      <c r="G70" s="5">
        <v>61.5</v>
      </c>
      <c r="H70" s="19">
        <f t="shared" si="4"/>
        <v>2894.6430265221352</v>
      </c>
      <c r="I70" t="s">
        <v>24</v>
      </c>
    </row>
    <row r="71" spans="1:9" x14ac:dyDescent="0.25">
      <c r="A71" s="44" t="s">
        <v>426</v>
      </c>
      <c r="B71" s="3">
        <v>45798</v>
      </c>
      <c r="C71" s="4" t="s">
        <v>9</v>
      </c>
      <c r="D71" t="s">
        <v>8</v>
      </c>
      <c r="E71" t="s">
        <v>10</v>
      </c>
      <c r="F71" s="44" t="s">
        <v>426</v>
      </c>
      <c r="G71" s="5">
        <v>500</v>
      </c>
      <c r="H71" s="19">
        <f t="shared" si="4"/>
        <v>2394.6430265221352</v>
      </c>
      <c r="I71" t="s">
        <v>24</v>
      </c>
    </row>
    <row r="72" spans="1:9" x14ac:dyDescent="0.25">
      <c r="A72" s="44" t="s">
        <v>25</v>
      </c>
      <c r="B72" s="3">
        <v>45799</v>
      </c>
      <c r="C72" s="4" t="s">
        <v>9</v>
      </c>
      <c r="D72" t="s">
        <v>8</v>
      </c>
      <c r="E72" t="s">
        <v>10</v>
      </c>
      <c r="F72" s="44" t="s">
        <v>25</v>
      </c>
      <c r="G72" s="5">
        <v>400</v>
      </c>
      <c r="H72" s="19">
        <f t="shared" si="4"/>
        <v>1994.6430265221352</v>
      </c>
      <c r="I72" t="s">
        <v>24</v>
      </c>
    </row>
    <row r="73" spans="1:9" x14ac:dyDescent="0.25">
      <c r="A73" s="44" t="s">
        <v>428</v>
      </c>
      <c r="B73" s="3">
        <v>45799</v>
      </c>
      <c r="C73" s="4" t="s">
        <v>9</v>
      </c>
      <c r="D73" t="s">
        <v>8</v>
      </c>
      <c r="E73" t="s">
        <v>10</v>
      </c>
      <c r="F73" s="44" t="s">
        <v>429</v>
      </c>
      <c r="G73" s="5">
        <v>500</v>
      </c>
      <c r="H73" s="19">
        <f t="shared" si="4"/>
        <v>1494.6430265221352</v>
      </c>
      <c r="I73" t="s">
        <v>24</v>
      </c>
    </row>
    <row r="74" spans="1:9" x14ac:dyDescent="0.25">
      <c r="A74" s="44" t="s">
        <v>431</v>
      </c>
      <c r="B74" s="3">
        <v>45799</v>
      </c>
      <c r="C74" s="4" t="s">
        <v>9</v>
      </c>
      <c r="D74" t="s">
        <v>8</v>
      </c>
      <c r="E74" t="s">
        <v>10</v>
      </c>
      <c r="F74" s="44" t="s">
        <v>432</v>
      </c>
      <c r="G74" s="5">
        <v>800</v>
      </c>
      <c r="H74" s="19">
        <f>+H73-G74</f>
        <v>694.64302652213519</v>
      </c>
      <c r="I74" t="s">
        <v>24</v>
      </c>
    </row>
    <row r="75" spans="1:9" x14ac:dyDescent="0.25">
      <c r="A75" s="44" t="s">
        <v>433</v>
      </c>
      <c r="B75" s="3">
        <v>45799</v>
      </c>
      <c r="C75" s="4" t="s">
        <v>9</v>
      </c>
      <c r="D75" t="s">
        <v>8</v>
      </c>
      <c r="E75" t="s">
        <v>10</v>
      </c>
      <c r="F75" s="44" t="s">
        <v>433</v>
      </c>
      <c r="G75" s="5">
        <v>50</v>
      </c>
      <c r="H75" s="19">
        <f>+H74-G75</f>
        <v>644.64302652213519</v>
      </c>
      <c r="I75" t="s">
        <v>24</v>
      </c>
    </row>
    <row r="76" spans="1:9" x14ac:dyDescent="0.25">
      <c r="A76" s="44" t="s">
        <v>25</v>
      </c>
      <c r="B76" s="3">
        <v>45800</v>
      </c>
      <c r="C76" s="4" t="s">
        <v>9</v>
      </c>
      <c r="D76" t="s">
        <v>8</v>
      </c>
      <c r="E76" t="s">
        <v>10</v>
      </c>
      <c r="F76" s="44" t="s">
        <v>25</v>
      </c>
      <c r="G76" s="5">
        <v>400</v>
      </c>
      <c r="H76" s="19">
        <f>+H75-G76</f>
        <v>244.64302652213519</v>
      </c>
      <c r="I76" t="s">
        <v>24</v>
      </c>
    </row>
    <row r="77" spans="1:9" x14ac:dyDescent="0.25">
      <c r="A77" s="30" t="s">
        <v>430</v>
      </c>
      <c r="B77" s="31">
        <v>45800</v>
      </c>
      <c r="C77" s="33">
        <v>53163</v>
      </c>
      <c r="D77" s="30" t="s">
        <v>8</v>
      </c>
      <c r="E77" s="30" t="s">
        <v>10</v>
      </c>
      <c r="F77" s="30" t="s">
        <v>430</v>
      </c>
      <c r="G77" s="32">
        <v>70299</v>
      </c>
      <c r="H77" s="32">
        <f>+G77+H76</f>
        <v>70543.643026522128</v>
      </c>
      <c r="I77" s="30" t="s">
        <v>24</v>
      </c>
    </row>
    <row r="78" spans="1:9" x14ac:dyDescent="0.25">
      <c r="A78" s="44" t="s">
        <v>26</v>
      </c>
      <c r="B78" s="3">
        <v>45800</v>
      </c>
      <c r="C78" s="4" t="s">
        <v>9</v>
      </c>
      <c r="D78" t="s">
        <v>8</v>
      </c>
      <c r="E78" t="s">
        <v>10</v>
      </c>
      <c r="F78" s="44" t="s">
        <v>26</v>
      </c>
      <c r="G78" s="5">
        <f>43532.87+1868</f>
        <v>45400.87</v>
      </c>
      <c r="H78" s="19">
        <f>+H77-G78</f>
        <v>25142.773026522125</v>
      </c>
      <c r="I78" t="s">
        <v>24</v>
      </c>
    </row>
    <row r="79" spans="1:9" x14ac:dyDescent="0.25">
      <c r="A79" s="44" t="s">
        <v>443</v>
      </c>
      <c r="B79" s="3">
        <v>45800</v>
      </c>
      <c r="C79" s="4" t="s">
        <v>9</v>
      </c>
      <c r="D79" t="s">
        <v>8</v>
      </c>
      <c r="E79" t="s">
        <v>10</v>
      </c>
      <c r="F79" s="44" t="s">
        <v>444</v>
      </c>
      <c r="G79" s="5">
        <v>574</v>
      </c>
      <c r="H79" s="19">
        <f t="shared" ref="H79:H91" si="5">+H78-G79</f>
        <v>24568.773026522125</v>
      </c>
      <c r="I79" t="s">
        <v>24</v>
      </c>
    </row>
    <row r="80" spans="1:9" x14ac:dyDescent="0.25">
      <c r="A80" s="44" t="s">
        <v>434</v>
      </c>
      <c r="B80" s="3">
        <v>45800</v>
      </c>
      <c r="C80" s="4" t="s">
        <v>9</v>
      </c>
      <c r="D80" t="s">
        <v>8</v>
      </c>
      <c r="E80" t="s">
        <v>10</v>
      </c>
      <c r="F80" s="44" t="s">
        <v>434</v>
      </c>
      <c r="G80" s="5">
        <v>18000</v>
      </c>
      <c r="H80" s="19">
        <f t="shared" si="5"/>
        <v>6568.7730265221253</v>
      </c>
      <c r="I80" t="s">
        <v>24</v>
      </c>
    </row>
    <row r="81" spans="1:9" x14ac:dyDescent="0.25">
      <c r="A81" s="44" t="s">
        <v>439</v>
      </c>
      <c r="B81" s="3">
        <v>45800</v>
      </c>
      <c r="C81" s="4" t="s">
        <v>9</v>
      </c>
      <c r="D81" t="s">
        <v>8</v>
      </c>
      <c r="E81" t="s">
        <v>10</v>
      </c>
      <c r="F81" s="44" t="s">
        <v>439</v>
      </c>
      <c r="G81" s="5">
        <v>170</v>
      </c>
      <c r="H81" s="19">
        <f t="shared" si="5"/>
        <v>6398.7730265221253</v>
      </c>
      <c r="I81" t="s">
        <v>24</v>
      </c>
    </row>
    <row r="82" spans="1:9" x14ac:dyDescent="0.25">
      <c r="A82" s="44" t="s">
        <v>435</v>
      </c>
      <c r="B82" s="3">
        <v>45803</v>
      </c>
      <c r="C82" s="4" t="s">
        <v>9</v>
      </c>
      <c r="D82" t="s">
        <v>8</v>
      </c>
      <c r="E82" t="s">
        <v>10</v>
      </c>
      <c r="F82" s="44" t="s">
        <v>435</v>
      </c>
      <c r="G82" s="5">
        <v>500</v>
      </c>
      <c r="H82" s="19">
        <f t="shared" si="5"/>
        <v>5898.7730265221253</v>
      </c>
      <c r="I82" t="s">
        <v>24</v>
      </c>
    </row>
    <row r="83" spans="1:9" x14ac:dyDescent="0.25">
      <c r="A83" s="44" t="s">
        <v>442</v>
      </c>
      <c r="B83" s="3">
        <v>45803</v>
      </c>
      <c r="C83" s="4" t="s">
        <v>9</v>
      </c>
      <c r="D83" t="s">
        <v>8</v>
      </c>
      <c r="E83" t="s">
        <v>10</v>
      </c>
      <c r="F83" s="44" t="s">
        <v>442</v>
      </c>
      <c r="G83" s="5">
        <v>1500</v>
      </c>
      <c r="H83" s="19">
        <f t="shared" si="5"/>
        <v>4398.7730265221253</v>
      </c>
      <c r="I83" t="s">
        <v>24</v>
      </c>
    </row>
    <row r="84" spans="1:9" x14ac:dyDescent="0.25">
      <c r="A84" s="44" t="s">
        <v>436</v>
      </c>
      <c r="B84" s="3">
        <v>45803</v>
      </c>
      <c r="C84" s="4" t="s">
        <v>9</v>
      </c>
      <c r="D84" t="s">
        <v>8</v>
      </c>
      <c r="E84" t="s">
        <v>10</v>
      </c>
      <c r="F84" s="44" t="s">
        <v>436</v>
      </c>
      <c r="G84" s="5">
        <v>350</v>
      </c>
      <c r="H84" s="19">
        <f t="shared" si="5"/>
        <v>4048.7730265221253</v>
      </c>
      <c r="I84" t="s">
        <v>24</v>
      </c>
    </row>
    <row r="85" spans="1:9" x14ac:dyDescent="0.25">
      <c r="A85" s="44" t="s">
        <v>25</v>
      </c>
      <c r="B85" s="3">
        <v>45803</v>
      </c>
      <c r="C85" s="4" t="s">
        <v>9</v>
      </c>
      <c r="D85" t="s">
        <v>8</v>
      </c>
      <c r="E85" t="s">
        <v>10</v>
      </c>
      <c r="F85" s="44" t="s">
        <v>25</v>
      </c>
      <c r="G85" s="5">
        <v>400</v>
      </c>
      <c r="H85" s="19">
        <f t="shared" si="5"/>
        <v>3648.7730265221253</v>
      </c>
      <c r="I85" t="s">
        <v>24</v>
      </c>
    </row>
    <row r="86" spans="1:9" x14ac:dyDescent="0.25">
      <c r="A86" s="44" t="s">
        <v>437</v>
      </c>
      <c r="B86" s="3">
        <v>45803</v>
      </c>
      <c r="C86" s="4" t="s">
        <v>9</v>
      </c>
      <c r="D86" t="s">
        <v>8</v>
      </c>
      <c r="E86" t="s">
        <v>10</v>
      </c>
      <c r="F86" s="44" t="s">
        <v>437</v>
      </c>
      <c r="G86" s="5">
        <v>225</v>
      </c>
      <c r="H86" s="19">
        <f>+H85-G86</f>
        <v>3423.7730265221253</v>
      </c>
      <c r="I86" t="s">
        <v>24</v>
      </c>
    </row>
    <row r="87" spans="1:9" x14ac:dyDescent="0.25">
      <c r="A87" s="44" t="s">
        <v>438</v>
      </c>
      <c r="B87" s="3">
        <v>45803</v>
      </c>
      <c r="C87" s="4" t="s">
        <v>9</v>
      </c>
      <c r="D87" t="s">
        <v>8</v>
      </c>
      <c r="E87" t="s">
        <v>10</v>
      </c>
      <c r="F87" s="44" t="s">
        <v>438</v>
      </c>
      <c r="G87" s="5">
        <v>500</v>
      </c>
      <c r="H87" s="19">
        <f t="shared" si="5"/>
        <v>2923.7730265221253</v>
      </c>
      <c r="I87" t="s">
        <v>24</v>
      </c>
    </row>
    <row r="88" spans="1:9" x14ac:dyDescent="0.25">
      <c r="A88" s="44" t="s">
        <v>25</v>
      </c>
      <c r="B88" s="3">
        <v>45804</v>
      </c>
      <c r="C88" s="4" t="s">
        <v>9</v>
      </c>
      <c r="D88" t="s">
        <v>8</v>
      </c>
      <c r="E88" t="s">
        <v>10</v>
      </c>
      <c r="F88" s="44" t="s">
        <v>25</v>
      </c>
      <c r="G88" s="5">
        <v>400</v>
      </c>
      <c r="H88" s="19">
        <f t="shared" si="5"/>
        <v>2523.7730265221253</v>
      </c>
      <c r="I88" t="s">
        <v>24</v>
      </c>
    </row>
    <row r="89" spans="1:9" x14ac:dyDescent="0.25">
      <c r="A89" s="44" t="s">
        <v>56</v>
      </c>
      <c r="B89" s="3">
        <v>45804</v>
      </c>
      <c r="C89" s="4" t="s">
        <v>9</v>
      </c>
      <c r="D89" t="s">
        <v>8</v>
      </c>
      <c r="E89" t="s">
        <v>10</v>
      </c>
      <c r="F89" s="44" t="s">
        <v>440</v>
      </c>
      <c r="G89" s="5">
        <v>350</v>
      </c>
      <c r="H89" s="19">
        <f t="shared" si="5"/>
        <v>2173.7730265221253</v>
      </c>
      <c r="I89" t="s">
        <v>24</v>
      </c>
    </row>
    <row r="90" spans="1:9" x14ac:dyDescent="0.25">
      <c r="A90" s="44" t="s">
        <v>75</v>
      </c>
      <c r="B90" s="3">
        <v>45805</v>
      </c>
      <c r="C90" s="4" t="s">
        <v>9</v>
      </c>
      <c r="D90" t="s">
        <v>8</v>
      </c>
      <c r="E90" t="s">
        <v>10</v>
      </c>
      <c r="F90" s="44" t="s">
        <v>441</v>
      </c>
      <c r="G90" s="5">
        <v>78</v>
      </c>
      <c r="H90" s="19">
        <f t="shared" si="5"/>
        <v>2095.7730265221253</v>
      </c>
      <c r="I90" t="s">
        <v>24</v>
      </c>
    </row>
    <row r="91" spans="1:9" x14ac:dyDescent="0.25">
      <c r="A91" s="44" t="s">
        <v>25</v>
      </c>
      <c r="B91" s="3">
        <v>45806</v>
      </c>
      <c r="C91" s="4" t="s">
        <v>9</v>
      </c>
      <c r="D91" t="s">
        <v>8</v>
      </c>
      <c r="E91" t="s">
        <v>10</v>
      </c>
      <c r="F91" s="44" t="s">
        <v>25</v>
      </c>
      <c r="G91" s="5">
        <v>400</v>
      </c>
      <c r="H91" s="19">
        <f t="shared" si="5"/>
        <v>1695.7730265221253</v>
      </c>
      <c r="I91" t="s">
        <v>24</v>
      </c>
    </row>
    <row r="92" spans="1:9" x14ac:dyDescent="0.25">
      <c r="A92" s="44" t="s">
        <v>25</v>
      </c>
      <c r="B92" s="3">
        <v>45807</v>
      </c>
      <c r="C92" s="4" t="s">
        <v>9</v>
      </c>
      <c r="D92" t="s">
        <v>8</v>
      </c>
      <c r="E92" t="s">
        <v>10</v>
      </c>
      <c r="F92" s="44" t="s">
        <v>25</v>
      </c>
      <c r="G92" s="5">
        <v>400</v>
      </c>
      <c r="H92" s="19">
        <f>+H91-G92</f>
        <v>1295.7730265221253</v>
      </c>
      <c r="I92" t="s">
        <v>24</v>
      </c>
    </row>
    <row r="93" spans="1:9" x14ac:dyDescent="0.25">
      <c r="A93" s="30" t="s">
        <v>445</v>
      </c>
      <c r="B93" s="31">
        <v>45807</v>
      </c>
      <c r="C93" s="33">
        <v>53333</v>
      </c>
      <c r="D93" s="30" t="s">
        <v>8</v>
      </c>
      <c r="E93" s="30" t="s">
        <v>10</v>
      </c>
      <c r="F93" s="30" t="s">
        <v>445</v>
      </c>
      <c r="G93" s="32">
        <v>299239</v>
      </c>
      <c r="H93" s="32">
        <f>+G93+H92</f>
        <v>300534.77302652213</v>
      </c>
      <c r="I93" s="30" t="s">
        <v>24</v>
      </c>
    </row>
    <row r="94" spans="1:9" x14ac:dyDescent="0.25">
      <c r="A94" s="44" t="s">
        <v>34</v>
      </c>
      <c r="B94" s="3">
        <v>45807</v>
      </c>
      <c r="C94" s="4" t="s">
        <v>9</v>
      </c>
      <c r="D94" t="s">
        <v>8</v>
      </c>
      <c r="E94" t="s">
        <v>10</v>
      </c>
      <c r="F94" s="44" t="s">
        <v>34</v>
      </c>
      <c r="G94" s="5">
        <f>91336.53-295.5</f>
        <v>91041.03</v>
      </c>
      <c r="H94" s="19">
        <f t="shared" ref="H94:H105" si="6">+H93-G94</f>
        <v>209493.74302652213</v>
      </c>
      <c r="I94" t="s">
        <v>24</v>
      </c>
    </row>
    <row r="95" spans="1:9" x14ac:dyDescent="0.25">
      <c r="A95" s="44" t="s">
        <v>37</v>
      </c>
      <c r="B95" s="3">
        <v>45807</v>
      </c>
      <c r="C95" s="4" t="s">
        <v>9</v>
      </c>
      <c r="D95" t="s">
        <v>8</v>
      </c>
      <c r="E95" t="s">
        <v>10</v>
      </c>
      <c r="F95" s="44" t="s">
        <v>446</v>
      </c>
      <c r="G95" s="5">
        <v>55729.73</v>
      </c>
      <c r="H95" s="19">
        <f t="shared" si="6"/>
        <v>153764.01302652212</v>
      </c>
      <c r="I95" t="s">
        <v>24</v>
      </c>
    </row>
    <row r="96" spans="1:9" x14ac:dyDescent="0.25">
      <c r="A96" s="44" t="s">
        <v>37</v>
      </c>
      <c r="B96" s="3">
        <v>45807</v>
      </c>
      <c r="C96" s="4" t="s">
        <v>9</v>
      </c>
      <c r="D96" t="s">
        <v>8</v>
      </c>
      <c r="E96" t="s">
        <v>10</v>
      </c>
      <c r="F96" s="44" t="s">
        <v>249</v>
      </c>
      <c r="G96" s="5">
        <f>61559.15+26422.86</f>
        <v>87982.010000000009</v>
      </c>
      <c r="H96" s="19">
        <f t="shared" si="6"/>
        <v>65782.003026522114</v>
      </c>
      <c r="I96" t="s">
        <v>24</v>
      </c>
    </row>
    <row r="97" spans="1:9" x14ac:dyDescent="0.25">
      <c r="A97" s="44" t="s">
        <v>26</v>
      </c>
      <c r="B97" s="3">
        <v>45807</v>
      </c>
      <c r="C97" s="4" t="s">
        <v>9</v>
      </c>
      <c r="D97" t="s">
        <v>8</v>
      </c>
      <c r="E97" t="s">
        <v>10</v>
      </c>
      <c r="F97" s="44" t="s">
        <v>26</v>
      </c>
      <c r="G97" s="5">
        <v>49515.98</v>
      </c>
      <c r="H97" s="19">
        <f t="shared" si="6"/>
        <v>16266.023026522111</v>
      </c>
      <c r="I97" t="s">
        <v>24</v>
      </c>
    </row>
    <row r="98" spans="1:9" x14ac:dyDescent="0.25">
      <c r="A98" s="44" t="s">
        <v>209</v>
      </c>
      <c r="B98" s="3">
        <v>45807</v>
      </c>
      <c r="C98" s="4" t="s">
        <v>9</v>
      </c>
      <c r="D98" t="s">
        <v>8</v>
      </c>
      <c r="E98" t="s">
        <v>10</v>
      </c>
      <c r="F98" s="44" t="s">
        <v>210</v>
      </c>
      <c r="G98" s="5">
        <v>350</v>
      </c>
      <c r="H98" s="19">
        <f t="shared" si="6"/>
        <v>15916.023026522111</v>
      </c>
      <c r="I98" t="s">
        <v>24</v>
      </c>
    </row>
    <row r="99" spans="1:9" x14ac:dyDescent="0.25">
      <c r="A99" s="44" t="s">
        <v>448</v>
      </c>
      <c r="B99" s="3">
        <v>45807</v>
      </c>
      <c r="C99" s="4" t="s">
        <v>9</v>
      </c>
      <c r="D99" t="s">
        <v>8</v>
      </c>
      <c r="E99" s="44" t="s">
        <v>10</v>
      </c>
      <c r="F99" s="44" t="s">
        <v>448</v>
      </c>
      <c r="G99" s="5">
        <v>600</v>
      </c>
      <c r="H99" s="19">
        <f t="shared" si="6"/>
        <v>15316.023026522111</v>
      </c>
      <c r="I99" t="s">
        <v>24</v>
      </c>
    </row>
    <row r="100" spans="1:9" x14ac:dyDescent="0.25">
      <c r="A100" s="44" t="s">
        <v>449</v>
      </c>
      <c r="B100" s="3">
        <v>45807</v>
      </c>
      <c r="C100" s="4" t="s">
        <v>9</v>
      </c>
      <c r="D100" t="s">
        <v>8</v>
      </c>
      <c r="E100" t="s">
        <v>10</v>
      </c>
      <c r="F100" s="44" t="s">
        <v>449</v>
      </c>
      <c r="G100" s="5">
        <v>300</v>
      </c>
      <c r="H100" s="19">
        <f t="shared" si="6"/>
        <v>15016.023026522111</v>
      </c>
      <c r="I100" t="s">
        <v>24</v>
      </c>
    </row>
    <row r="101" spans="1:9" x14ac:dyDescent="0.25">
      <c r="A101" s="44" t="s">
        <v>447</v>
      </c>
      <c r="B101" s="3">
        <v>45808</v>
      </c>
      <c r="C101" s="4" t="s">
        <v>9</v>
      </c>
      <c r="D101" t="s">
        <v>8</v>
      </c>
      <c r="E101" t="s">
        <v>10</v>
      </c>
      <c r="F101" s="44" t="s">
        <v>447</v>
      </c>
      <c r="G101" s="5">
        <v>8500</v>
      </c>
      <c r="H101" s="19">
        <f t="shared" si="6"/>
        <v>6516.0230265221107</v>
      </c>
      <c r="I101" t="s">
        <v>24</v>
      </c>
    </row>
    <row r="102" spans="1:9" x14ac:dyDescent="0.25">
      <c r="A102" s="44" t="s">
        <v>450</v>
      </c>
      <c r="B102" s="3">
        <v>45808</v>
      </c>
      <c r="C102" s="4" t="s">
        <v>9</v>
      </c>
      <c r="D102" t="s">
        <v>8</v>
      </c>
      <c r="E102" t="s">
        <v>10</v>
      </c>
      <c r="F102" s="44" t="s">
        <v>450</v>
      </c>
      <c r="G102" s="5">
        <v>250</v>
      </c>
      <c r="H102" s="19">
        <f t="shared" si="6"/>
        <v>6266.0230265221107</v>
      </c>
      <c r="I102" t="s">
        <v>24</v>
      </c>
    </row>
    <row r="103" spans="1:9" x14ac:dyDescent="0.25">
      <c r="A103" s="44" t="s">
        <v>451</v>
      </c>
      <c r="B103" s="3">
        <v>45808</v>
      </c>
      <c r="C103" s="4" t="s">
        <v>9</v>
      </c>
      <c r="D103" t="s">
        <v>8</v>
      </c>
      <c r="E103" t="s">
        <v>10</v>
      </c>
      <c r="F103" s="44" t="s">
        <v>451</v>
      </c>
      <c r="G103" s="5">
        <v>800</v>
      </c>
      <c r="H103" s="19">
        <f t="shared" si="6"/>
        <v>5466.0230265221107</v>
      </c>
      <c r="I103" t="s">
        <v>24</v>
      </c>
    </row>
    <row r="104" spans="1:9" x14ac:dyDescent="0.25">
      <c r="A104" s="44" t="s">
        <v>452</v>
      </c>
      <c r="B104" s="3">
        <v>45808</v>
      </c>
      <c r="C104" s="4" t="s">
        <v>9</v>
      </c>
      <c r="D104" t="s">
        <v>8</v>
      </c>
      <c r="E104" t="s">
        <v>10</v>
      </c>
      <c r="F104" s="44" t="s">
        <v>452</v>
      </c>
      <c r="G104" s="5">
        <v>800</v>
      </c>
      <c r="H104" s="19">
        <f t="shared" si="6"/>
        <v>4666.0230265221107</v>
      </c>
      <c r="I104" t="s">
        <v>24</v>
      </c>
    </row>
    <row r="105" spans="1:9" x14ac:dyDescent="0.25">
      <c r="A105" s="44" t="s">
        <v>284</v>
      </c>
      <c r="B105" s="3">
        <v>45808</v>
      </c>
      <c r="C105" s="4" t="s">
        <v>9</v>
      </c>
      <c r="D105" t="s">
        <v>8</v>
      </c>
      <c r="E105" t="s">
        <v>10</v>
      </c>
      <c r="F105" s="44" t="s">
        <v>284</v>
      </c>
      <c r="G105" s="5">
        <v>126</v>
      </c>
      <c r="H105" s="19">
        <f t="shared" si="6"/>
        <v>4540.0230265221107</v>
      </c>
      <c r="I105" t="s">
        <v>24</v>
      </c>
    </row>
    <row r="106" spans="1:9" x14ac:dyDescent="0.25">
      <c r="H106" s="19"/>
    </row>
    <row r="107" spans="1:9" x14ac:dyDescent="0.25">
      <c r="H107" s="19"/>
    </row>
    <row r="108" spans="1:9" x14ac:dyDescent="0.25">
      <c r="H108" s="19"/>
    </row>
    <row r="109" spans="1:9" x14ac:dyDescent="0.25">
      <c r="H109" s="19"/>
    </row>
    <row r="110" spans="1:9" x14ac:dyDescent="0.25">
      <c r="H110" s="19"/>
    </row>
    <row r="111" spans="1:9" x14ac:dyDescent="0.25">
      <c r="H111" s="19"/>
    </row>
    <row r="112" spans="1:9" x14ac:dyDescent="0.25">
      <c r="G112" s="5"/>
      <c r="H112" s="19"/>
    </row>
    <row r="113" spans="7:8" x14ac:dyDescent="0.25">
      <c r="G113" s="5"/>
      <c r="H113" s="19"/>
    </row>
    <row r="114" spans="7:8" x14ac:dyDescent="0.25">
      <c r="G114" s="5"/>
      <c r="H114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DA82-8DF5-4AC4-AAC0-BF2AF9920709}">
  <sheetPr codeName="Hoja19"/>
  <dimension ref="A1:H99"/>
  <sheetViews>
    <sheetView showGridLines="0" workbookViewId="0">
      <selection activeCell="B17" sqref="B17"/>
    </sheetView>
  </sheetViews>
  <sheetFormatPr baseColWidth="10" defaultRowHeight="15" x14ac:dyDescent="0.25"/>
  <cols>
    <col min="1" max="1" width="63.140625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69.5703125" customWidth="1"/>
  </cols>
  <sheetData>
    <row r="1" spans="1:8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48" t="s">
        <v>7</v>
      </c>
    </row>
    <row r="2" spans="1:8" x14ac:dyDescent="0.25">
      <c r="A2" s="44" t="s">
        <v>25</v>
      </c>
      <c r="B2" s="3">
        <v>45810</v>
      </c>
      <c r="C2" s="4" t="s">
        <v>9</v>
      </c>
      <c r="D2" t="s">
        <v>8</v>
      </c>
      <c r="E2" t="s">
        <v>10</v>
      </c>
      <c r="F2" s="44" t="s">
        <v>25</v>
      </c>
      <c r="G2" s="47">
        <v>400</v>
      </c>
      <c r="H2" s="19" t="s">
        <v>8</v>
      </c>
    </row>
    <row r="3" spans="1:8" x14ac:dyDescent="0.25">
      <c r="A3" s="44" t="s">
        <v>453</v>
      </c>
      <c r="B3" s="3">
        <v>45810</v>
      </c>
      <c r="C3" s="4" t="s">
        <v>9</v>
      </c>
      <c r="D3" t="s">
        <v>8</v>
      </c>
      <c r="E3" t="s">
        <v>10</v>
      </c>
      <c r="F3" s="44" t="s">
        <v>453</v>
      </c>
      <c r="G3" s="47">
        <v>200</v>
      </c>
      <c r="H3" s="19" t="s">
        <v>8</v>
      </c>
    </row>
    <row r="4" spans="1:8" x14ac:dyDescent="0.25">
      <c r="A4" s="44" t="s">
        <v>25</v>
      </c>
      <c r="B4" s="3">
        <v>45811</v>
      </c>
      <c r="C4" s="4" t="s">
        <v>9</v>
      </c>
      <c r="D4" t="s">
        <v>8</v>
      </c>
      <c r="E4" t="s">
        <v>10</v>
      </c>
      <c r="F4" s="44" t="s">
        <v>25</v>
      </c>
      <c r="G4" s="47">
        <v>400</v>
      </c>
      <c r="H4" s="19" t="s">
        <v>8</v>
      </c>
    </row>
    <row r="5" spans="1:8" x14ac:dyDescent="0.25">
      <c r="A5" s="44" t="s">
        <v>454</v>
      </c>
      <c r="B5" s="3">
        <v>45811</v>
      </c>
      <c r="C5" s="4" t="s">
        <v>9</v>
      </c>
      <c r="D5" t="s">
        <v>8</v>
      </c>
      <c r="E5" t="s">
        <v>10</v>
      </c>
      <c r="F5" s="44" t="s">
        <v>454</v>
      </c>
      <c r="G5" s="47">
        <f>80*7</f>
        <v>560</v>
      </c>
      <c r="H5" s="19" t="s">
        <v>8</v>
      </c>
    </row>
    <row r="6" spans="1:8" x14ac:dyDescent="0.25">
      <c r="A6" s="44" t="s">
        <v>455</v>
      </c>
      <c r="B6" s="3">
        <v>45811</v>
      </c>
      <c r="C6" s="4" t="s">
        <v>9</v>
      </c>
      <c r="D6" t="s">
        <v>8</v>
      </c>
      <c r="E6" t="s">
        <v>10</v>
      </c>
      <c r="F6" s="44" t="s">
        <v>455</v>
      </c>
      <c r="G6" s="47">
        <v>300</v>
      </c>
      <c r="H6" s="19" t="s">
        <v>8</v>
      </c>
    </row>
    <row r="7" spans="1:8" x14ac:dyDescent="0.25">
      <c r="A7" s="44" t="s">
        <v>347</v>
      </c>
      <c r="B7" s="3">
        <v>45811</v>
      </c>
      <c r="C7" s="4" t="s">
        <v>9</v>
      </c>
      <c r="D7" t="s">
        <v>8</v>
      </c>
      <c r="E7" t="s">
        <v>10</v>
      </c>
      <c r="F7" s="44" t="s">
        <v>347</v>
      </c>
      <c r="G7" s="47">
        <v>400</v>
      </c>
      <c r="H7" s="19" t="s">
        <v>8</v>
      </c>
    </row>
    <row r="8" spans="1:8" x14ac:dyDescent="0.25">
      <c r="A8" s="44" t="s">
        <v>458</v>
      </c>
      <c r="B8" s="3">
        <v>45813</v>
      </c>
      <c r="C8" s="4" t="s">
        <v>9</v>
      </c>
      <c r="D8" t="s">
        <v>8</v>
      </c>
      <c r="E8" t="s">
        <v>10</v>
      </c>
      <c r="F8" s="44" t="s">
        <v>458</v>
      </c>
      <c r="G8" s="47">
        <v>600</v>
      </c>
      <c r="H8" s="19" t="s">
        <v>8</v>
      </c>
    </row>
    <row r="9" spans="1:8" x14ac:dyDescent="0.25">
      <c r="A9" s="44" t="s">
        <v>25</v>
      </c>
      <c r="B9" s="3">
        <v>45813</v>
      </c>
      <c r="C9" s="4" t="s">
        <v>9</v>
      </c>
      <c r="D9" t="s">
        <v>8</v>
      </c>
      <c r="E9" t="s">
        <v>10</v>
      </c>
      <c r="F9" s="44" t="s">
        <v>25</v>
      </c>
      <c r="G9" s="47">
        <v>400</v>
      </c>
      <c r="H9" s="19" t="s">
        <v>8</v>
      </c>
    </row>
    <row r="10" spans="1:8" x14ac:dyDescent="0.25">
      <c r="A10" s="44" t="s">
        <v>175</v>
      </c>
      <c r="B10" s="3">
        <v>45813</v>
      </c>
      <c r="C10" s="4" t="s">
        <v>9</v>
      </c>
      <c r="D10" t="s">
        <v>8</v>
      </c>
      <c r="E10" t="s">
        <v>10</v>
      </c>
      <c r="F10" s="44" t="s">
        <v>459</v>
      </c>
      <c r="G10" s="47">
        <v>48</v>
      </c>
      <c r="H10" s="19" t="s">
        <v>8</v>
      </c>
    </row>
    <row r="11" spans="1:8" x14ac:dyDescent="0.25">
      <c r="A11" s="44" t="s">
        <v>460</v>
      </c>
      <c r="B11" s="3">
        <v>45813</v>
      </c>
      <c r="C11" s="4" t="s">
        <v>9</v>
      </c>
      <c r="D11" t="s">
        <v>8</v>
      </c>
      <c r="E11" t="s">
        <v>10</v>
      </c>
      <c r="F11" s="44" t="s">
        <v>460</v>
      </c>
      <c r="G11" s="47">
        <v>200</v>
      </c>
      <c r="H11" s="19" t="s">
        <v>8</v>
      </c>
    </row>
    <row r="12" spans="1:8" x14ac:dyDescent="0.25">
      <c r="A12" s="44" t="s">
        <v>461</v>
      </c>
      <c r="B12" s="3">
        <v>45813</v>
      </c>
      <c r="C12" s="4" t="s">
        <v>9</v>
      </c>
      <c r="D12" t="s">
        <v>8</v>
      </c>
      <c r="E12" t="s">
        <v>10</v>
      </c>
      <c r="F12" s="44" t="s">
        <v>461</v>
      </c>
      <c r="G12" s="47">
        <v>300</v>
      </c>
      <c r="H12" s="19" t="s">
        <v>8</v>
      </c>
    </row>
    <row r="13" spans="1:8" x14ac:dyDescent="0.25">
      <c r="A13" s="44" t="s">
        <v>462</v>
      </c>
      <c r="B13" s="3">
        <v>45813</v>
      </c>
      <c r="C13" s="4" t="s">
        <v>9</v>
      </c>
      <c r="D13" t="s">
        <v>8</v>
      </c>
      <c r="E13" t="s">
        <v>10</v>
      </c>
      <c r="F13" s="44" t="s">
        <v>462</v>
      </c>
      <c r="G13" s="47">
        <v>80</v>
      </c>
      <c r="H13" s="19" t="s">
        <v>8</v>
      </c>
    </row>
    <row r="14" spans="1:8" x14ac:dyDescent="0.25">
      <c r="A14" s="44" t="s">
        <v>463</v>
      </c>
      <c r="B14" s="3">
        <v>45813</v>
      </c>
      <c r="C14" s="4" t="s">
        <v>9</v>
      </c>
      <c r="D14" t="s">
        <v>8</v>
      </c>
      <c r="E14" t="s">
        <v>10</v>
      </c>
      <c r="F14" s="44" t="s">
        <v>463</v>
      </c>
      <c r="G14" s="47">
        <v>600</v>
      </c>
      <c r="H14" s="19" t="s">
        <v>8</v>
      </c>
    </row>
    <row r="15" spans="1:8" x14ac:dyDescent="0.25">
      <c r="A15" s="44" t="s">
        <v>467</v>
      </c>
      <c r="B15" s="3">
        <v>45813</v>
      </c>
      <c r="C15" s="4" t="s">
        <v>9</v>
      </c>
      <c r="D15" t="s">
        <v>8</v>
      </c>
      <c r="E15" t="s">
        <v>10</v>
      </c>
      <c r="F15" s="44" t="s">
        <v>467</v>
      </c>
      <c r="G15" s="47">
        <v>500</v>
      </c>
      <c r="H15" s="19" t="s">
        <v>8</v>
      </c>
    </row>
    <row r="16" spans="1:8" x14ac:dyDescent="0.25">
      <c r="A16" s="44" t="s">
        <v>26</v>
      </c>
      <c r="B16" s="3">
        <v>45814</v>
      </c>
      <c r="C16" s="4" t="s">
        <v>9</v>
      </c>
      <c r="D16" t="s">
        <v>8</v>
      </c>
      <c r="E16" t="s">
        <v>10</v>
      </c>
      <c r="F16" s="44" t="s">
        <v>26</v>
      </c>
      <c r="G16" s="47">
        <v>40611.11</v>
      </c>
      <c r="H16" s="19" t="s">
        <v>8</v>
      </c>
    </row>
    <row r="17" spans="1:8" x14ac:dyDescent="0.25">
      <c r="A17" s="44" t="s">
        <v>468</v>
      </c>
      <c r="B17" s="3">
        <v>45814</v>
      </c>
      <c r="C17" s="4" t="s">
        <v>9</v>
      </c>
      <c r="D17" t="s">
        <v>8</v>
      </c>
      <c r="E17" t="s">
        <v>10</v>
      </c>
      <c r="F17" s="44" t="s">
        <v>468</v>
      </c>
      <c r="G17" s="47">
        <v>910</v>
      </c>
      <c r="H17" s="19" t="s">
        <v>8</v>
      </c>
    </row>
    <row r="18" spans="1:8" x14ac:dyDescent="0.25">
      <c r="A18" s="44" t="s">
        <v>469</v>
      </c>
      <c r="B18" s="3">
        <v>45814</v>
      </c>
      <c r="C18" s="4" t="s">
        <v>9</v>
      </c>
      <c r="D18" t="s">
        <v>8</v>
      </c>
      <c r="E18" t="s">
        <v>10</v>
      </c>
      <c r="F18" s="44" t="s">
        <v>469</v>
      </c>
      <c r="G18" s="47">
        <v>800</v>
      </c>
      <c r="H18" s="19" t="s">
        <v>8</v>
      </c>
    </row>
    <row r="19" spans="1:8" x14ac:dyDescent="0.25">
      <c r="A19" s="44" t="s">
        <v>470</v>
      </c>
      <c r="B19" s="3">
        <v>45814</v>
      </c>
      <c r="C19" s="4" t="s">
        <v>9</v>
      </c>
      <c r="D19" t="s">
        <v>8</v>
      </c>
      <c r="E19" t="s">
        <v>10</v>
      </c>
      <c r="F19" s="44" t="s">
        <v>470</v>
      </c>
      <c r="G19" s="47">
        <v>2135</v>
      </c>
      <c r="H19" s="19" t="s">
        <v>8</v>
      </c>
    </row>
    <row r="20" spans="1:8" x14ac:dyDescent="0.25">
      <c r="A20" s="44" t="s">
        <v>472</v>
      </c>
      <c r="B20" s="3">
        <v>45814</v>
      </c>
      <c r="C20" s="4" t="s">
        <v>9</v>
      </c>
      <c r="D20" t="s">
        <v>8</v>
      </c>
      <c r="E20" t="s">
        <v>10</v>
      </c>
      <c r="F20" s="44" t="s">
        <v>471</v>
      </c>
      <c r="G20" s="47">
        <v>800</v>
      </c>
      <c r="H20" s="19" t="s">
        <v>8</v>
      </c>
    </row>
    <row r="21" spans="1:8" x14ac:dyDescent="0.25">
      <c r="A21" s="44" t="s">
        <v>473</v>
      </c>
      <c r="B21" s="3">
        <v>45815</v>
      </c>
      <c r="C21" s="4" t="s">
        <v>9</v>
      </c>
      <c r="D21" t="s">
        <v>8</v>
      </c>
      <c r="E21" t="s">
        <v>10</v>
      </c>
      <c r="F21" s="44" t="s">
        <v>473</v>
      </c>
      <c r="G21" s="47">
        <v>800</v>
      </c>
      <c r="H21" s="19" t="s">
        <v>8</v>
      </c>
    </row>
    <row r="22" spans="1:8" x14ac:dyDescent="0.25">
      <c r="A22" s="44" t="s">
        <v>474</v>
      </c>
      <c r="B22" s="3">
        <v>45815</v>
      </c>
      <c r="C22" s="4" t="s">
        <v>9</v>
      </c>
      <c r="D22" t="s">
        <v>8</v>
      </c>
      <c r="E22" t="s">
        <v>10</v>
      </c>
      <c r="F22" s="44" t="s">
        <v>475</v>
      </c>
      <c r="G22" s="47">
        <v>2200</v>
      </c>
      <c r="H22" s="19" t="s">
        <v>8</v>
      </c>
    </row>
    <row r="23" spans="1:8" ht="30" x14ac:dyDescent="0.25">
      <c r="A23" s="44" t="s">
        <v>476</v>
      </c>
      <c r="B23" s="84">
        <v>45817</v>
      </c>
      <c r="C23" s="85" t="s">
        <v>9</v>
      </c>
      <c r="D23" s="71" t="s">
        <v>8</v>
      </c>
      <c r="E23" s="71" t="s">
        <v>10</v>
      </c>
      <c r="F23" s="86" t="s">
        <v>477</v>
      </c>
      <c r="G23" s="74">
        <v>600</v>
      </c>
      <c r="H23" s="19" t="s">
        <v>8</v>
      </c>
    </row>
    <row r="24" spans="1:8" x14ac:dyDescent="0.25">
      <c r="A24" s="44" t="s">
        <v>480</v>
      </c>
      <c r="B24" s="3">
        <v>45818</v>
      </c>
      <c r="C24" s="4" t="s">
        <v>9</v>
      </c>
      <c r="D24" t="s">
        <v>8</v>
      </c>
      <c r="E24" t="s">
        <v>10</v>
      </c>
      <c r="F24" s="44" t="s">
        <v>479</v>
      </c>
      <c r="G24" s="47">
        <v>800</v>
      </c>
      <c r="H24" s="19" t="s">
        <v>8</v>
      </c>
    </row>
    <row r="25" spans="1:8" x14ac:dyDescent="0.25">
      <c r="A25" s="44" t="s">
        <v>474</v>
      </c>
      <c r="B25" s="3">
        <v>45818</v>
      </c>
      <c r="C25" s="4" t="s">
        <v>9</v>
      </c>
      <c r="D25" t="s">
        <v>8</v>
      </c>
      <c r="E25" t="s">
        <v>10</v>
      </c>
      <c r="F25" s="44" t="s">
        <v>482</v>
      </c>
      <c r="G25" s="47">
        <v>100</v>
      </c>
      <c r="H25" s="19" t="s">
        <v>8</v>
      </c>
    </row>
    <row r="26" spans="1:8" x14ac:dyDescent="0.25">
      <c r="A26" s="44" t="s">
        <v>474</v>
      </c>
      <c r="B26" s="3">
        <v>45818</v>
      </c>
      <c r="C26" s="4" t="s">
        <v>9</v>
      </c>
      <c r="D26" t="s">
        <v>8</v>
      </c>
      <c r="E26" t="s">
        <v>10</v>
      </c>
      <c r="F26" s="44" t="s">
        <v>481</v>
      </c>
      <c r="G26" s="47">
        <v>50</v>
      </c>
      <c r="H26" s="19" t="s">
        <v>8</v>
      </c>
    </row>
    <row r="27" spans="1:8" x14ac:dyDescent="0.25">
      <c r="A27" s="44" t="s">
        <v>483</v>
      </c>
      <c r="B27" s="3">
        <v>45818</v>
      </c>
      <c r="C27" s="4" t="s">
        <v>9</v>
      </c>
      <c r="D27" t="s">
        <v>8</v>
      </c>
      <c r="E27" t="s">
        <v>10</v>
      </c>
      <c r="F27" s="44" t="s">
        <v>484</v>
      </c>
      <c r="G27" s="47">
        <v>221</v>
      </c>
      <c r="H27" s="19" t="s">
        <v>8</v>
      </c>
    </row>
    <row r="28" spans="1:8" x14ac:dyDescent="0.25">
      <c r="A28" s="44" t="s">
        <v>485</v>
      </c>
      <c r="B28" s="3">
        <v>45818</v>
      </c>
      <c r="C28" s="4" t="s">
        <v>9</v>
      </c>
      <c r="D28" t="s">
        <v>8</v>
      </c>
      <c r="E28" t="s">
        <v>10</v>
      </c>
      <c r="F28" s="44" t="s">
        <v>486</v>
      </c>
      <c r="G28" s="47">
        <v>80</v>
      </c>
      <c r="H28" s="19" t="s">
        <v>8</v>
      </c>
    </row>
    <row r="29" spans="1:8" x14ac:dyDescent="0.25">
      <c r="A29" s="44" t="s">
        <v>487</v>
      </c>
      <c r="B29" s="3">
        <v>45819</v>
      </c>
      <c r="C29" s="4" t="s">
        <v>9</v>
      </c>
      <c r="D29" t="s">
        <v>8</v>
      </c>
      <c r="E29" t="s">
        <v>10</v>
      </c>
      <c r="F29" s="44" t="s">
        <v>488</v>
      </c>
      <c r="G29" s="47">
        <v>400</v>
      </c>
      <c r="H29" s="19" t="s">
        <v>8</v>
      </c>
    </row>
    <row r="30" spans="1:8" x14ac:dyDescent="0.25">
      <c r="A30" s="44" t="s">
        <v>489</v>
      </c>
      <c r="B30" s="3">
        <v>45820</v>
      </c>
      <c r="C30" s="4" t="s">
        <v>9</v>
      </c>
      <c r="D30" t="s">
        <v>8</v>
      </c>
      <c r="E30" t="s">
        <v>10</v>
      </c>
      <c r="F30" s="44" t="s">
        <v>490</v>
      </c>
      <c r="G30" s="47">
        <v>160</v>
      </c>
      <c r="H30" s="19" t="s">
        <v>8</v>
      </c>
    </row>
    <row r="31" spans="1:8" x14ac:dyDescent="0.25">
      <c r="A31" s="44" t="s">
        <v>480</v>
      </c>
      <c r="B31" s="3">
        <v>45820</v>
      </c>
      <c r="C31" s="4" t="s">
        <v>9</v>
      </c>
      <c r="D31" t="s">
        <v>8</v>
      </c>
      <c r="E31" t="s">
        <v>10</v>
      </c>
      <c r="F31" s="44" t="s">
        <v>491</v>
      </c>
      <c r="G31" s="47">
        <v>400</v>
      </c>
      <c r="H31" s="19" t="s">
        <v>8</v>
      </c>
    </row>
    <row r="32" spans="1:8" x14ac:dyDescent="0.25">
      <c r="A32" s="44" t="s">
        <v>474</v>
      </c>
      <c r="B32" s="3">
        <v>45820</v>
      </c>
      <c r="C32" s="4" t="s">
        <v>9</v>
      </c>
      <c r="D32" t="s">
        <v>8</v>
      </c>
      <c r="E32" t="s">
        <v>10</v>
      </c>
      <c r="F32" s="44" t="s">
        <v>492</v>
      </c>
      <c r="G32" s="47">
        <v>260</v>
      </c>
      <c r="H32" s="19" t="s">
        <v>8</v>
      </c>
    </row>
    <row r="33" spans="1:8" x14ac:dyDescent="0.25">
      <c r="A33" s="44" t="s">
        <v>493</v>
      </c>
      <c r="B33" s="3">
        <v>45820</v>
      </c>
      <c r="C33" s="4" t="s">
        <v>9</v>
      </c>
      <c r="D33" t="s">
        <v>8</v>
      </c>
      <c r="E33" t="s">
        <v>10</v>
      </c>
      <c r="F33" s="44" t="s">
        <v>494</v>
      </c>
      <c r="G33" s="47">
        <v>170</v>
      </c>
      <c r="H33" s="19" t="s">
        <v>8</v>
      </c>
    </row>
    <row r="34" spans="1:8" x14ac:dyDescent="0.25">
      <c r="A34" s="44" t="s">
        <v>487</v>
      </c>
      <c r="B34" s="3">
        <v>45820</v>
      </c>
      <c r="C34" s="4" t="s">
        <v>9</v>
      </c>
      <c r="D34" t="s">
        <v>8</v>
      </c>
      <c r="E34" t="s">
        <v>10</v>
      </c>
      <c r="F34" s="44" t="s">
        <v>488</v>
      </c>
      <c r="G34" s="47">
        <v>400</v>
      </c>
      <c r="H34" s="19" t="s">
        <v>8</v>
      </c>
    </row>
    <row r="35" spans="1:8" x14ac:dyDescent="0.25">
      <c r="A35" s="44" t="s">
        <v>480</v>
      </c>
      <c r="B35" s="3">
        <v>45821</v>
      </c>
      <c r="C35" s="4" t="s">
        <v>9</v>
      </c>
      <c r="D35" t="s">
        <v>8</v>
      </c>
      <c r="E35" t="s">
        <v>10</v>
      </c>
      <c r="F35" s="44" t="s">
        <v>497</v>
      </c>
      <c r="G35" s="47">
        <v>400</v>
      </c>
      <c r="H35" s="19" t="s">
        <v>8</v>
      </c>
    </row>
    <row r="36" spans="1:8" x14ac:dyDescent="0.25">
      <c r="A36" s="44" t="s">
        <v>499</v>
      </c>
      <c r="B36" s="3">
        <v>45821</v>
      </c>
      <c r="C36" s="4" t="s">
        <v>9</v>
      </c>
      <c r="D36" t="s">
        <v>8</v>
      </c>
      <c r="E36" t="s">
        <v>10</v>
      </c>
      <c r="F36" s="44" t="s">
        <v>500</v>
      </c>
      <c r="G36" s="47">
        <v>600</v>
      </c>
      <c r="H36" s="19" t="s">
        <v>8</v>
      </c>
    </row>
    <row r="37" spans="1:8" x14ac:dyDescent="0.25">
      <c r="A37" s="44" t="s">
        <v>501</v>
      </c>
      <c r="B37" s="3">
        <v>45821</v>
      </c>
      <c r="C37" s="4" t="s">
        <v>9</v>
      </c>
      <c r="D37" t="s">
        <v>8</v>
      </c>
      <c r="E37" t="s">
        <v>10</v>
      </c>
      <c r="F37" s="44" t="s">
        <v>502</v>
      </c>
      <c r="G37" s="47">
        <v>1080</v>
      </c>
      <c r="H37" s="19" t="s">
        <v>8</v>
      </c>
    </row>
    <row r="38" spans="1:8" x14ac:dyDescent="0.25">
      <c r="A38" s="44" t="s">
        <v>499</v>
      </c>
      <c r="B38" s="3">
        <v>45821</v>
      </c>
      <c r="C38" s="4" t="s">
        <v>9</v>
      </c>
      <c r="D38" t="s">
        <v>8</v>
      </c>
      <c r="E38" t="s">
        <v>10</v>
      </c>
      <c r="F38" s="44" t="s">
        <v>502</v>
      </c>
      <c r="G38" s="47">
        <v>480</v>
      </c>
      <c r="H38" s="19" t="s">
        <v>8</v>
      </c>
    </row>
    <row r="39" spans="1:8" x14ac:dyDescent="0.25">
      <c r="A39" s="44" t="s">
        <v>503</v>
      </c>
      <c r="B39" s="3">
        <v>45821</v>
      </c>
      <c r="C39" s="4" t="s">
        <v>9</v>
      </c>
      <c r="D39" t="s">
        <v>8</v>
      </c>
      <c r="E39" t="s">
        <v>10</v>
      </c>
      <c r="F39" s="44" t="s">
        <v>502</v>
      </c>
      <c r="G39" s="47">
        <v>1080</v>
      </c>
      <c r="H39" s="19" t="s">
        <v>8</v>
      </c>
    </row>
    <row r="40" spans="1:8" x14ac:dyDescent="0.25">
      <c r="A40" s="44" t="s">
        <v>26</v>
      </c>
      <c r="B40" s="3">
        <v>45821</v>
      </c>
      <c r="C40" s="4" t="s">
        <v>9</v>
      </c>
      <c r="D40" t="s">
        <v>8</v>
      </c>
      <c r="E40" t="s">
        <v>10</v>
      </c>
      <c r="F40" s="44" t="s">
        <v>26</v>
      </c>
      <c r="G40" s="47">
        <v>42235.141428571427</v>
      </c>
      <c r="H40" s="19" t="s">
        <v>8</v>
      </c>
    </row>
    <row r="41" spans="1:8" x14ac:dyDescent="0.25">
      <c r="A41" s="44" t="s">
        <v>34</v>
      </c>
      <c r="B41" s="3">
        <v>45821</v>
      </c>
      <c r="C41" s="4" t="s">
        <v>9</v>
      </c>
      <c r="D41" t="s">
        <v>8</v>
      </c>
      <c r="E41" t="s">
        <v>10</v>
      </c>
      <c r="F41" s="44" t="s">
        <v>34</v>
      </c>
      <c r="G41" s="47">
        <v>89405.94</v>
      </c>
      <c r="H41" s="19" t="s">
        <v>8</v>
      </c>
    </row>
    <row r="42" spans="1:8" x14ac:dyDescent="0.25">
      <c r="A42" s="44" t="s">
        <v>503</v>
      </c>
      <c r="B42" s="3">
        <v>45821</v>
      </c>
      <c r="C42" s="4" t="s">
        <v>9</v>
      </c>
      <c r="D42" t="s">
        <v>8</v>
      </c>
      <c r="E42" t="s">
        <v>10</v>
      </c>
      <c r="F42" s="44" t="s">
        <v>504</v>
      </c>
      <c r="G42" s="47">
        <v>540</v>
      </c>
      <c r="H42" s="19" t="s">
        <v>8</v>
      </c>
    </row>
    <row r="43" spans="1:8" x14ac:dyDescent="0.25">
      <c r="A43" s="44" t="s">
        <v>505</v>
      </c>
      <c r="B43" s="3">
        <v>45821</v>
      </c>
      <c r="C43" s="4" t="s">
        <v>9</v>
      </c>
      <c r="D43" t="s">
        <v>8</v>
      </c>
      <c r="E43" t="s">
        <v>10</v>
      </c>
      <c r="F43" s="44" t="s">
        <v>507</v>
      </c>
      <c r="G43" s="47">
        <v>165</v>
      </c>
      <c r="H43" s="19" t="s">
        <v>8</v>
      </c>
    </row>
    <row r="44" spans="1:8" x14ac:dyDescent="0.25">
      <c r="A44" s="44" t="s">
        <v>505</v>
      </c>
      <c r="B44" s="3">
        <v>45821</v>
      </c>
      <c r="C44" s="4" t="s">
        <v>9</v>
      </c>
      <c r="D44" t="s">
        <v>8</v>
      </c>
      <c r="E44" t="s">
        <v>10</v>
      </c>
      <c r="F44" s="44" t="s">
        <v>508</v>
      </c>
      <c r="G44" s="47">
        <v>60</v>
      </c>
      <c r="H44" s="19" t="s">
        <v>8</v>
      </c>
    </row>
    <row r="45" spans="1:8" x14ac:dyDescent="0.25">
      <c r="A45" s="44" t="s">
        <v>505</v>
      </c>
      <c r="B45" s="3">
        <v>45821</v>
      </c>
      <c r="C45" s="4" t="s">
        <v>9</v>
      </c>
      <c r="D45" t="s">
        <v>8</v>
      </c>
      <c r="E45" t="s">
        <v>10</v>
      </c>
      <c r="F45" s="44" t="s">
        <v>506</v>
      </c>
      <c r="G45" s="47">
        <v>135</v>
      </c>
      <c r="H45" s="19" t="s">
        <v>8</v>
      </c>
    </row>
    <row r="46" spans="1:8" x14ac:dyDescent="0.25">
      <c r="A46" t="s">
        <v>28</v>
      </c>
      <c r="B46" s="3">
        <v>45821</v>
      </c>
      <c r="C46" s="4" t="s">
        <v>9</v>
      </c>
      <c r="D46" t="s">
        <v>8</v>
      </c>
      <c r="E46" t="s">
        <v>10</v>
      </c>
      <c r="F46" t="s">
        <v>28</v>
      </c>
      <c r="G46" s="47">
        <v>1800</v>
      </c>
      <c r="H46" s="19" t="s">
        <v>8</v>
      </c>
    </row>
    <row r="47" spans="1:8" x14ac:dyDescent="0.25">
      <c r="A47" t="s">
        <v>30</v>
      </c>
      <c r="B47" s="3">
        <v>45821</v>
      </c>
      <c r="C47" s="4" t="s">
        <v>9</v>
      </c>
      <c r="D47" t="s">
        <v>8</v>
      </c>
      <c r="E47" t="s">
        <v>10</v>
      </c>
      <c r="F47" t="s">
        <v>30</v>
      </c>
      <c r="G47" s="47">
        <v>2800</v>
      </c>
      <c r="H47" s="19" t="s">
        <v>8</v>
      </c>
    </row>
    <row r="48" spans="1:8" x14ac:dyDescent="0.25">
      <c r="A48" t="s">
        <v>31</v>
      </c>
      <c r="B48" s="3">
        <v>45821</v>
      </c>
      <c r="C48" s="4" t="s">
        <v>9</v>
      </c>
      <c r="D48" t="s">
        <v>8</v>
      </c>
      <c r="E48" t="s">
        <v>10</v>
      </c>
      <c r="F48" t="s">
        <v>31</v>
      </c>
      <c r="G48" s="47">
        <v>5000</v>
      </c>
      <c r="H48" s="19" t="s">
        <v>8</v>
      </c>
    </row>
    <row r="49" spans="1:8" x14ac:dyDescent="0.25">
      <c r="A49" t="s">
        <v>29</v>
      </c>
      <c r="B49" s="3">
        <v>45821</v>
      </c>
      <c r="C49" s="4" t="s">
        <v>9</v>
      </c>
      <c r="D49" t="s">
        <v>8</v>
      </c>
      <c r="E49" t="s">
        <v>10</v>
      </c>
      <c r="F49" t="s">
        <v>29</v>
      </c>
      <c r="G49" s="47">
        <v>2000</v>
      </c>
      <c r="H49" s="19" t="s">
        <v>8</v>
      </c>
    </row>
    <row r="50" spans="1:8" x14ac:dyDescent="0.25">
      <c r="A50" t="s">
        <v>36</v>
      </c>
      <c r="B50" s="3">
        <v>45821</v>
      </c>
      <c r="C50" s="4" t="s">
        <v>9</v>
      </c>
      <c r="D50" t="s">
        <v>8</v>
      </c>
      <c r="E50" t="s">
        <v>10</v>
      </c>
      <c r="F50" t="s">
        <v>36</v>
      </c>
      <c r="G50" s="47">
        <v>2000</v>
      </c>
      <c r="H50" s="19" t="s">
        <v>8</v>
      </c>
    </row>
    <row r="51" spans="1:8" x14ac:dyDescent="0.25">
      <c r="A51" t="s">
        <v>337</v>
      </c>
      <c r="B51" s="3">
        <v>45821</v>
      </c>
      <c r="C51" s="4" t="s">
        <v>9</v>
      </c>
      <c r="D51" t="s">
        <v>8</v>
      </c>
      <c r="E51" t="s">
        <v>10</v>
      </c>
      <c r="F51" t="s">
        <v>337</v>
      </c>
      <c r="G51" s="47">
        <v>2000</v>
      </c>
      <c r="H51" s="19" t="s">
        <v>8</v>
      </c>
    </row>
    <row r="52" spans="1:8" x14ac:dyDescent="0.25">
      <c r="A52" t="s">
        <v>402</v>
      </c>
      <c r="B52" s="3">
        <v>45821</v>
      </c>
      <c r="C52" s="4" t="s">
        <v>9</v>
      </c>
      <c r="D52" t="s">
        <v>8</v>
      </c>
      <c r="E52" t="s">
        <v>10</v>
      </c>
      <c r="F52" t="s">
        <v>402</v>
      </c>
      <c r="G52" s="47">
        <v>3000</v>
      </c>
      <c r="H52" s="19" t="s">
        <v>8</v>
      </c>
    </row>
    <row r="53" spans="1:8" x14ac:dyDescent="0.25">
      <c r="A53" t="s">
        <v>273</v>
      </c>
      <c r="B53" s="3">
        <v>45821</v>
      </c>
      <c r="C53" s="4" t="s">
        <v>9</v>
      </c>
      <c r="D53" t="s">
        <v>8</v>
      </c>
      <c r="E53" t="s">
        <v>10</v>
      </c>
      <c r="F53" t="s">
        <v>273</v>
      </c>
      <c r="G53" s="47">
        <v>2000</v>
      </c>
      <c r="H53" s="19" t="s">
        <v>8</v>
      </c>
    </row>
    <row r="54" spans="1:8" x14ac:dyDescent="0.25">
      <c r="A54" t="s">
        <v>407</v>
      </c>
      <c r="B54" s="3">
        <v>45821</v>
      </c>
      <c r="C54" s="4" t="s">
        <v>9</v>
      </c>
      <c r="D54" t="s">
        <v>8</v>
      </c>
      <c r="E54" t="s">
        <v>10</v>
      </c>
      <c r="F54" t="s">
        <v>407</v>
      </c>
      <c r="G54" s="47">
        <v>7230</v>
      </c>
      <c r="H54" s="19" t="s">
        <v>8</v>
      </c>
    </row>
    <row r="55" spans="1:8" x14ac:dyDescent="0.25">
      <c r="A55" t="s">
        <v>408</v>
      </c>
      <c r="B55" s="3">
        <v>45821</v>
      </c>
      <c r="C55" s="4" t="s">
        <v>9</v>
      </c>
      <c r="D55" t="s">
        <v>8</v>
      </c>
      <c r="E55" t="s">
        <v>10</v>
      </c>
      <c r="F55" t="s">
        <v>408</v>
      </c>
      <c r="G55" s="47">
        <v>399</v>
      </c>
      <c r="H55" s="19" t="s">
        <v>8</v>
      </c>
    </row>
    <row r="56" spans="1:8" x14ac:dyDescent="0.25">
      <c r="A56" t="s">
        <v>509</v>
      </c>
      <c r="B56" s="3">
        <v>45822</v>
      </c>
      <c r="C56" s="4" t="s">
        <v>9</v>
      </c>
      <c r="D56" t="s">
        <v>8</v>
      </c>
      <c r="E56" t="s">
        <v>10</v>
      </c>
      <c r="F56" t="s">
        <v>510</v>
      </c>
      <c r="G56" s="47">
        <v>10000</v>
      </c>
      <c r="H56" s="19" t="s">
        <v>8</v>
      </c>
    </row>
    <row r="57" spans="1:8" x14ac:dyDescent="0.25">
      <c r="A57" t="s">
        <v>511</v>
      </c>
      <c r="B57" s="3">
        <v>45822</v>
      </c>
      <c r="C57" s="4" t="s">
        <v>9</v>
      </c>
      <c r="D57" t="s">
        <v>8</v>
      </c>
      <c r="E57" t="s">
        <v>10</v>
      </c>
      <c r="F57" t="s">
        <v>391</v>
      </c>
      <c r="G57" s="47">
        <v>3282</v>
      </c>
      <c r="H57" s="19" t="s">
        <v>8</v>
      </c>
    </row>
    <row r="58" spans="1:8" x14ac:dyDescent="0.25">
      <c r="A58" t="s">
        <v>512</v>
      </c>
      <c r="B58" s="3">
        <v>45822</v>
      </c>
      <c r="C58" s="4" t="s">
        <v>9</v>
      </c>
      <c r="D58" t="s">
        <v>8</v>
      </c>
      <c r="E58" t="s">
        <v>10</v>
      </c>
      <c r="F58" t="s">
        <v>513</v>
      </c>
      <c r="G58" s="47">
        <v>180</v>
      </c>
      <c r="H58" s="19" t="s">
        <v>8</v>
      </c>
    </row>
    <row r="59" spans="1:8" x14ac:dyDescent="0.25">
      <c r="A59" t="s">
        <v>485</v>
      </c>
      <c r="B59" s="3">
        <v>45824</v>
      </c>
      <c r="C59" s="4" t="s">
        <v>9</v>
      </c>
      <c r="D59" t="s">
        <v>8</v>
      </c>
      <c r="E59" t="s">
        <v>10</v>
      </c>
      <c r="F59" t="s">
        <v>516</v>
      </c>
      <c r="G59" s="47">
        <v>350</v>
      </c>
      <c r="H59" s="19" t="s">
        <v>8</v>
      </c>
    </row>
    <row r="60" spans="1:8" x14ac:dyDescent="0.25">
      <c r="A60" s="44" t="s">
        <v>480</v>
      </c>
      <c r="B60" s="3">
        <v>45824</v>
      </c>
      <c r="C60" s="4" t="s">
        <v>9</v>
      </c>
      <c r="D60" t="s">
        <v>8</v>
      </c>
      <c r="E60" t="s">
        <v>10</v>
      </c>
      <c r="F60" s="44" t="s">
        <v>517</v>
      </c>
      <c r="G60" s="47">
        <v>400</v>
      </c>
      <c r="H60" s="19" t="s">
        <v>8</v>
      </c>
    </row>
    <row r="61" spans="1:8" x14ac:dyDescent="0.25">
      <c r="A61" t="s">
        <v>474</v>
      </c>
      <c r="B61" s="3">
        <v>45825</v>
      </c>
      <c r="C61" s="4" t="s">
        <v>9</v>
      </c>
      <c r="D61" t="s">
        <v>8</v>
      </c>
      <c r="E61" t="s">
        <v>10</v>
      </c>
      <c r="F61" t="s">
        <v>518</v>
      </c>
      <c r="G61" s="47">
        <v>200</v>
      </c>
      <c r="H61" s="19" t="s">
        <v>8</v>
      </c>
    </row>
    <row r="62" spans="1:8" x14ac:dyDescent="0.25">
      <c r="A62" s="44" t="s">
        <v>480</v>
      </c>
      <c r="B62" s="3">
        <v>45824</v>
      </c>
      <c r="C62" s="4" t="s">
        <v>9</v>
      </c>
      <c r="D62" t="s">
        <v>8</v>
      </c>
      <c r="E62" t="s">
        <v>10</v>
      </c>
      <c r="F62" s="44" t="s">
        <v>522</v>
      </c>
      <c r="G62" s="47">
        <v>400</v>
      </c>
      <c r="H62" s="19" t="s">
        <v>8</v>
      </c>
    </row>
    <row r="63" spans="1:8" x14ac:dyDescent="0.25">
      <c r="A63" s="44" t="s">
        <v>480</v>
      </c>
      <c r="B63" s="3">
        <v>45827</v>
      </c>
      <c r="C63" s="4" t="s">
        <v>9</v>
      </c>
      <c r="D63" t="s">
        <v>8</v>
      </c>
      <c r="E63" t="s">
        <v>10</v>
      </c>
      <c r="F63" s="44" t="s">
        <v>521</v>
      </c>
      <c r="G63" s="47">
        <v>500</v>
      </c>
      <c r="H63" s="19" t="s">
        <v>8</v>
      </c>
    </row>
    <row r="64" spans="1:8" x14ac:dyDescent="0.25">
      <c r="A64" t="s">
        <v>474</v>
      </c>
      <c r="B64" s="3">
        <v>45827</v>
      </c>
      <c r="C64" s="4" t="s">
        <v>9</v>
      </c>
      <c r="D64" t="s">
        <v>8</v>
      </c>
      <c r="E64" t="s">
        <v>10</v>
      </c>
      <c r="F64" t="s">
        <v>519</v>
      </c>
      <c r="G64" s="47">
        <v>17</v>
      </c>
      <c r="H64" s="19" t="s">
        <v>8</v>
      </c>
    </row>
    <row r="65" spans="1:8" x14ac:dyDescent="0.25">
      <c r="A65" t="s">
        <v>474</v>
      </c>
      <c r="B65" s="3">
        <v>45827</v>
      </c>
      <c r="C65" s="4" t="s">
        <v>9</v>
      </c>
      <c r="D65" t="s">
        <v>8</v>
      </c>
      <c r="E65" t="s">
        <v>10</v>
      </c>
      <c r="F65" t="s">
        <v>520</v>
      </c>
      <c r="G65" s="47">
        <v>50</v>
      </c>
      <c r="H65" s="19" t="s">
        <v>8</v>
      </c>
    </row>
    <row r="66" spans="1:8" x14ac:dyDescent="0.25">
      <c r="A66" t="s">
        <v>480</v>
      </c>
      <c r="B66" s="3">
        <v>45828</v>
      </c>
      <c r="C66" s="4" t="s">
        <v>9</v>
      </c>
      <c r="D66" t="s">
        <v>8</v>
      </c>
      <c r="E66" t="s">
        <v>10</v>
      </c>
      <c r="F66" t="s">
        <v>523</v>
      </c>
      <c r="G66" s="47">
        <v>300</v>
      </c>
      <c r="H66" s="19" t="s">
        <v>8</v>
      </c>
    </row>
    <row r="67" spans="1:8" x14ac:dyDescent="0.25">
      <c r="A67" t="s">
        <v>524</v>
      </c>
      <c r="B67" s="3">
        <v>45828</v>
      </c>
      <c r="C67" s="4" t="s">
        <v>9</v>
      </c>
      <c r="D67" t="s">
        <v>8</v>
      </c>
      <c r="E67" t="s">
        <v>10</v>
      </c>
      <c r="F67" t="s">
        <v>525</v>
      </c>
      <c r="G67" s="47">
        <v>400</v>
      </c>
      <c r="H67" s="19" t="s">
        <v>8</v>
      </c>
    </row>
    <row r="68" spans="1:8" x14ac:dyDescent="0.25">
      <c r="A68" t="s">
        <v>499</v>
      </c>
      <c r="B68" s="3">
        <v>45828</v>
      </c>
      <c r="C68" s="4" t="s">
        <v>9</v>
      </c>
      <c r="D68" t="s">
        <v>8</v>
      </c>
      <c r="E68" t="s">
        <v>10</v>
      </c>
      <c r="F68" t="s">
        <v>526</v>
      </c>
      <c r="G68" s="47">
        <v>1000</v>
      </c>
      <c r="H68" s="19" t="s">
        <v>8</v>
      </c>
    </row>
    <row r="69" spans="1:8" x14ac:dyDescent="0.25">
      <c r="A69" t="s">
        <v>483</v>
      </c>
      <c r="B69" s="3">
        <v>45828</v>
      </c>
      <c r="C69" s="4" t="s">
        <v>9</v>
      </c>
      <c r="D69" t="s">
        <v>8</v>
      </c>
      <c r="E69" t="s">
        <v>10</v>
      </c>
      <c r="F69" t="s">
        <v>527</v>
      </c>
      <c r="G69" s="47">
        <v>212</v>
      </c>
      <c r="H69" s="19" t="s">
        <v>8</v>
      </c>
    </row>
    <row r="70" spans="1:8" x14ac:dyDescent="0.25">
      <c r="A70" t="s">
        <v>474</v>
      </c>
      <c r="B70" s="3">
        <v>45828</v>
      </c>
      <c r="C70" s="4" t="s">
        <v>9</v>
      </c>
      <c r="D70" t="s">
        <v>8</v>
      </c>
      <c r="E70" t="s">
        <v>10</v>
      </c>
      <c r="F70" t="s">
        <v>528</v>
      </c>
      <c r="G70" s="47">
        <v>500</v>
      </c>
      <c r="H70" s="19" t="s">
        <v>8</v>
      </c>
    </row>
    <row r="71" spans="1:8" x14ac:dyDescent="0.25">
      <c r="A71" t="s">
        <v>26</v>
      </c>
      <c r="B71" s="3">
        <v>45828</v>
      </c>
      <c r="C71" s="4" t="s">
        <v>9</v>
      </c>
      <c r="D71" t="s">
        <v>8</v>
      </c>
      <c r="E71" t="s">
        <v>10</v>
      </c>
      <c r="F71" t="s">
        <v>26</v>
      </c>
      <c r="G71" s="47">
        <f>320+46788.47</f>
        <v>47108.47</v>
      </c>
      <c r="H71" s="19" t="s">
        <v>8</v>
      </c>
    </row>
    <row r="72" spans="1:8" x14ac:dyDescent="0.25">
      <c r="A72" t="s">
        <v>535</v>
      </c>
      <c r="B72" s="3">
        <v>45829</v>
      </c>
      <c r="C72" s="4" t="s">
        <v>9</v>
      </c>
      <c r="D72" t="s">
        <v>8</v>
      </c>
      <c r="E72" t="s">
        <v>10</v>
      </c>
      <c r="F72" t="s">
        <v>535</v>
      </c>
      <c r="G72" s="47">
        <v>2000</v>
      </c>
      <c r="H72" s="19" t="s">
        <v>8</v>
      </c>
    </row>
    <row r="73" spans="1:8" x14ac:dyDescent="0.25">
      <c r="A73" t="s">
        <v>470</v>
      </c>
      <c r="B73" s="3">
        <v>45829</v>
      </c>
      <c r="C73" s="4" t="s">
        <v>9</v>
      </c>
      <c r="D73" t="s">
        <v>8</v>
      </c>
      <c r="E73" t="s">
        <v>10</v>
      </c>
      <c r="F73" t="s">
        <v>470</v>
      </c>
      <c r="G73" s="47">
        <v>2135</v>
      </c>
      <c r="H73" s="19" t="s">
        <v>8</v>
      </c>
    </row>
    <row r="74" spans="1:8" x14ac:dyDescent="0.25">
      <c r="A74" t="s">
        <v>487</v>
      </c>
      <c r="B74" s="3">
        <v>45829</v>
      </c>
      <c r="C74" s="4" t="s">
        <v>9</v>
      </c>
      <c r="D74" t="s">
        <v>8</v>
      </c>
      <c r="E74" t="s">
        <v>10</v>
      </c>
      <c r="F74" t="s">
        <v>539</v>
      </c>
      <c r="G74" s="47">
        <v>1050</v>
      </c>
      <c r="H74" s="19" t="s">
        <v>8</v>
      </c>
    </row>
    <row r="75" spans="1:8" x14ac:dyDescent="0.25">
      <c r="A75" t="s">
        <v>536</v>
      </c>
      <c r="B75" s="3">
        <v>45829</v>
      </c>
      <c r="C75" s="4" t="s">
        <v>9</v>
      </c>
      <c r="D75" t="s">
        <v>8</v>
      </c>
      <c r="E75" t="s">
        <v>10</v>
      </c>
      <c r="F75" t="s">
        <v>536</v>
      </c>
      <c r="G75" s="47">
        <v>18000</v>
      </c>
      <c r="H75" s="19" t="s">
        <v>8</v>
      </c>
    </row>
    <row r="76" spans="1:8" x14ac:dyDescent="0.25">
      <c r="A76" t="s">
        <v>537</v>
      </c>
      <c r="B76" s="3">
        <v>45829</v>
      </c>
      <c r="C76" s="4" t="s">
        <v>9</v>
      </c>
      <c r="D76" t="s">
        <v>8</v>
      </c>
      <c r="E76" t="s">
        <v>10</v>
      </c>
      <c r="F76" t="s">
        <v>537</v>
      </c>
      <c r="G76" s="47">
        <v>1147</v>
      </c>
      <c r="H76" s="19" t="s">
        <v>8</v>
      </c>
    </row>
    <row r="77" spans="1:8" x14ac:dyDescent="0.25">
      <c r="A77" t="s">
        <v>538</v>
      </c>
      <c r="B77" s="3">
        <v>45829</v>
      </c>
      <c r="C77" s="4" t="s">
        <v>9</v>
      </c>
      <c r="D77" t="s">
        <v>8</v>
      </c>
      <c r="E77" t="s">
        <v>10</v>
      </c>
      <c r="F77" t="s">
        <v>538</v>
      </c>
      <c r="G77" s="47">
        <v>886</v>
      </c>
      <c r="H77" s="19" t="s">
        <v>8</v>
      </c>
    </row>
    <row r="78" spans="1:8" x14ac:dyDescent="0.25">
      <c r="A78" t="s">
        <v>480</v>
      </c>
      <c r="B78" s="3">
        <v>45831</v>
      </c>
      <c r="C78" s="4" t="s">
        <v>9</v>
      </c>
      <c r="D78" t="s">
        <v>8</v>
      </c>
      <c r="E78" t="s">
        <v>10</v>
      </c>
      <c r="F78" t="s">
        <v>25</v>
      </c>
      <c r="G78" s="47">
        <v>400</v>
      </c>
      <c r="H78" s="19" t="s">
        <v>8</v>
      </c>
    </row>
    <row r="79" spans="1:8" x14ac:dyDescent="0.25">
      <c r="A79" t="s">
        <v>540</v>
      </c>
      <c r="B79" s="3">
        <v>45831</v>
      </c>
      <c r="C79" s="4" t="s">
        <v>9</v>
      </c>
      <c r="D79" t="s">
        <v>8</v>
      </c>
      <c r="E79" t="s">
        <v>10</v>
      </c>
      <c r="F79" t="s">
        <v>541</v>
      </c>
      <c r="G79" s="47">
        <v>438.6</v>
      </c>
      <c r="H79" s="19" t="s">
        <v>8</v>
      </c>
    </row>
    <row r="80" spans="1:8" x14ac:dyDescent="0.25">
      <c r="A80" t="s">
        <v>512</v>
      </c>
      <c r="B80" s="3">
        <v>45831</v>
      </c>
      <c r="C80" s="4" t="s">
        <v>9</v>
      </c>
      <c r="D80" t="s">
        <v>8</v>
      </c>
      <c r="E80" t="s">
        <v>10</v>
      </c>
      <c r="F80" t="s">
        <v>543</v>
      </c>
      <c r="G80" s="47">
        <v>80</v>
      </c>
      <c r="H80" s="19" t="s">
        <v>8</v>
      </c>
    </row>
    <row r="81" spans="1:8" x14ac:dyDescent="0.25">
      <c r="A81" t="s">
        <v>480</v>
      </c>
      <c r="B81" s="3">
        <v>45832</v>
      </c>
      <c r="C81" s="4" t="s">
        <v>9</v>
      </c>
      <c r="D81" t="s">
        <v>8</v>
      </c>
      <c r="E81" t="s">
        <v>10</v>
      </c>
      <c r="F81" t="s">
        <v>25</v>
      </c>
      <c r="G81" s="47">
        <v>400</v>
      </c>
      <c r="H81" s="19" t="s">
        <v>8</v>
      </c>
    </row>
    <row r="82" spans="1:8" x14ac:dyDescent="0.25">
      <c r="A82" t="s">
        <v>474</v>
      </c>
      <c r="B82" s="3">
        <v>45832</v>
      </c>
      <c r="C82" s="4" t="s">
        <v>9</v>
      </c>
      <c r="D82" t="s">
        <v>8</v>
      </c>
      <c r="E82" t="s">
        <v>10</v>
      </c>
      <c r="F82" t="s">
        <v>542</v>
      </c>
      <c r="G82" s="91">
        <v>1116.5</v>
      </c>
      <c r="H82" s="19" t="s">
        <v>8</v>
      </c>
    </row>
    <row r="83" spans="1:8" x14ac:dyDescent="0.25">
      <c r="A83" t="s">
        <v>544</v>
      </c>
      <c r="B83" s="3">
        <v>45833</v>
      </c>
      <c r="C83" s="4" t="s">
        <v>9</v>
      </c>
      <c r="D83" t="s">
        <v>8</v>
      </c>
      <c r="E83" t="s">
        <v>10</v>
      </c>
      <c r="F83" t="s">
        <v>544</v>
      </c>
      <c r="G83" s="47">
        <v>900</v>
      </c>
      <c r="H83" s="19" t="s">
        <v>8</v>
      </c>
    </row>
    <row r="84" spans="1:8" x14ac:dyDescent="0.25">
      <c r="A84" t="s">
        <v>480</v>
      </c>
      <c r="B84" s="3">
        <v>45834</v>
      </c>
      <c r="C84" s="4" t="s">
        <v>9</v>
      </c>
      <c r="D84" t="s">
        <v>8</v>
      </c>
      <c r="E84" t="s">
        <v>10</v>
      </c>
      <c r="F84" t="s">
        <v>25</v>
      </c>
      <c r="G84" s="47">
        <v>400</v>
      </c>
      <c r="H84" s="19" t="s">
        <v>8</v>
      </c>
    </row>
    <row r="85" spans="1:8" x14ac:dyDescent="0.25">
      <c r="A85" t="s">
        <v>545</v>
      </c>
      <c r="B85" s="3">
        <v>45834</v>
      </c>
      <c r="C85" s="4" t="s">
        <v>9</v>
      </c>
      <c r="D85" t="s">
        <v>8</v>
      </c>
      <c r="E85" t="s">
        <v>10</v>
      </c>
      <c r="F85" t="s">
        <v>546</v>
      </c>
      <c r="G85" s="47">
        <v>2000</v>
      </c>
      <c r="H85" s="19" t="s">
        <v>8</v>
      </c>
    </row>
    <row r="86" spans="1:8" x14ac:dyDescent="0.25">
      <c r="A86" t="s">
        <v>485</v>
      </c>
      <c r="B86" s="3">
        <v>45834</v>
      </c>
      <c r="C86" s="4" t="s">
        <v>9</v>
      </c>
      <c r="D86" t="s">
        <v>8</v>
      </c>
      <c r="E86" t="s">
        <v>10</v>
      </c>
      <c r="F86" t="s">
        <v>550</v>
      </c>
      <c r="G86" s="47">
        <f>90+90+90+90</f>
        <v>360</v>
      </c>
      <c r="H86" s="19" t="s">
        <v>8</v>
      </c>
    </row>
    <row r="87" spans="1:8" x14ac:dyDescent="0.25">
      <c r="A87" t="s">
        <v>480</v>
      </c>
      <c r="B87" s="3">
        <v>45835</v>
      </c>
      <c r="C87" s="4" t="s">
        <v>9</v>
      </c>
      <c r="D87" t="s">
        <v>8</v>
      </c>
      <c r="E87" t="s">
        <v>10</v>
      </c>
      <c r="F87" t="s">
        <v>25</v>
      </c>
      <c r="G87" s="47">
        <v>400</v>
      </c>
      <c r="H87" s="19" t="s">
        <v>8</v>
      </c>
    </row>
    <row r="88" spans="1:8" x14ac:dyDescent="0.25">
      <c r="A88" t="s">
        <v>26</v>
      </c>
      <c r="B88" s="3">
        <v>45835</v>
      </c>
      <c r="C88" s="4" t="s">
        <v>9</v>
      </c>
      <c r="D88" t="s">
        <v>8</v>
      </c>
      <c r="E88" t="s">
        <v>10</v>
      </c>
      <c r="F88" t="s">
        <v>26</v>
      </c>
      <c r="G88" s="47">
        <v>59459.72</v>
      </c>
      <c r="H88" s="19" t="s">
        <v>8</v>
      </c>
    </row>
    <row r="89" spans="1:8" x14ac:dyDescent="0.25">
      <c r="A89" t="s">
        <v>547</v>
      </c>
      <c r="B89" s="3">
        <v>45835</v>
      </c>
      <c r="C89" s="4" t="s">
        <v>9</v>
      </c>
      <c r="D89" t="s">
        <v>8</v>
      </c>
      <c r="E89" t="s">
        <v>10</v>
      </c>
      <c r="F89" t="s">
        <v>547</v>
      </c>
      <c r="G89" s="47">
        <v>5000</v>
      </c>
      <c r="H89" s="19" t="s">
        <v>8</v>
      </c>
    </row>
    <row r="90" spans="1:8" x14ac:dyDescent="0.25">
      <c r="A90" t="s">
        <v>549</v>
      </c>
      <c r="B90" s="3">
        <v>45835</v>
      </c>
      <c r="C90" s="4" t="s">
        <v>9</v>
      </c>
      <c r="D90" t="s">
        <v>8</v>
      </c>
      <c r="E90" t="s">
        <v>10</v>
      </c>
      <c r="F90" t="s">
        <v>549</v>
      </c>
      <c r="G90" s="47">
        <v>2000</v>
      </c>
      <c r="H90" s="19" t="s">
        <v>8</v>
      </c>
    </row>
    <row r="91" spans="1:8" x14ac:dyDescent="0.25">
      <c r="A91" t="s">
        <v>470</v>
      </c>
      <c r="B91" s="3">
        <v>45835</v>
      </c>
      <c r="C91" s="4" t="s">
        <v>9</v>
      </c>
      <c r="D91" t="s">
        <v>8</v>
      </c>
      <c r="E91" t="s">
        <v>10</v>
      </c>
      <c r="F91" t="s">
        <v>470</v>
      </c>
      <c r="G91" s="47">
        <v>2135</v>
      </c>
      <c r="H91" s="19" t="s">
        <v>8</v>
      </c>
    </row>
    <row r="92" spans="1:8" x14ac:dyDescent="0.25">
      <c r="A92" t="s">
        <v>499</v>
      </c>
      <c r="B92" s="3">
        <v>45836</v>
      </c>
      <c r="C92" s="4" t="s">
        <v>9</v>
      </c>
      <c r="D92" t="s">
        <v>8</v>
      </c>
      <c r="E92" t="s">
        <v>10</v>
      </c>
      <c r="F92" t="s">
        <v>553</v>
      </c>
      <c r="G92" s="47">
        <v>600</v>
      </c>
      <c r="H92" s="19" t="s">
        <v>8</v>
      </c>
    </row>
    <row r="93" spans="1:8" x14ac:dyDescent="0.25">
      <c r="A93" t="s">
        <v>474</v>
      </c>
      <c r="B93" s="3">
        <v>45836</v>
      </c>
      <c r="C93" s="4" t="s">
        <v>9</v>
      </c>
      <c r="D93" t="s">
        <v>8</v>
      </c>
      <c r="E93" t="s">
        <v>10</v>
      </c>
      <c r="F93" t="s">
        <v>554</v>
      </c>
      <c r="G93" s="47">
        <v>700</v>
      </c>
      <c r="H93" s="19" t="s">
        <v>8</v>
      </c>
    </row>
    <row r="94" spans="1:8" x14ac:dyDescent="0.25">
      <c r="A94" t="s">
        <v>555</v>
      </c>
      <c r="B94" s="3">
        <v>45836</v>
      </c>
      <c r="C94" s="4" t="s">
        <v>9</v>
      </c>
      <c r="D94" t="s">
        <v>8</v>
      </c>
      <c r="E94" t="s">
        <v>10</v>
      </c>
      <c r="F94" t="s">
        <v>556</v>
      </c>
      <c r="G94" s="47">
        <v>180</v>
      </c>
      <c r="H94" s="19" t="s">
        <v>8</v>
      </c>
    </row>
    <row r="95" spans="1:8" x14ac:dyDescent="0.25">
      <c r="A95" t="s">
        <v>480</v>
      </c>
      <c r="B95" s="3">
        <v>45838</v>
      </c>
      <c r="C95" s="4" t="s">
        <v>9</v>
      </c>
      <c r="D95" t="s">
        <v>8</v>
      </c>
      <c r="E95" t="s">
        <v>10</v>
      </c>
      <c r="F95" t="s">
        <v>25</v>
      </c>
      <c r="G95" s="47">
        <v>400</v>
      </c>
      <c r="H95" s="19" t="s">
        <v>8</v>
      </c>
    </row>
    <row r="96" spans="1:8" x14ac:dyDescent="0.25">
      <c r="A96" t="s">
        <v>552</v>
      </c>
      <c r="B96" s="3">
        <v>45838</v>
      </c>
      <c r="C96" s="4" t="s">
        <v>9</v>
      </c>
      <c r="D96" t="s">
        <v>8</v>
      </c>
      <c r="E96" t="s">
        <v>10</v>
      </c>
      <c r="F96" t="s">
        <v>46</v>
      </c>
      <c r="G96" s="47">
        <v>90127.477920000005</v>
      </c>
      <c r="H96" s="19" t="s">
        <v>8</v>
      </c>
    </row>
    <row r="97" spans="1:8" x14ac:dyDescent="0.25">
      <c r="A97" t="s">
        <v>38</v>
      </c>
      <c r="B97" s="3">
        <v>45838</v>
      </c>
      <c r="C97" s="4" t="s">
        <v>9</v>
      </c>
      <c r="D97" t="s">
        <v>8</v>
      </c>
      <c r="E97" t="s">
        <v>10</v>
      </c>
      <c r="F97" t="s">
        <v>46</v>
      </c>
      <c r="G97" s="47">
        <v>35098.4395862069</v>
      </c>
      <c r="H97" s="19" t="s">
        <v>8</v>
      </c>
    </row>
    <row r="98" spans="1:8" x14ac:dyDescent="0.25">
      <c r="A98" t="s">
        <v>533</v>
      </c>
      <c r="B98" s="3">
        <v>45838</v>
      </c>
      <c r="C98" s="4" t="s">
        <v>9</v>
      </c>
      <c r="D98" t="s">
        <v>8</v>
      </c>
      <c r="E98" t="s">
        <v>10</v>
      </c>
      <c r="F98" t="s">
        <v>534</v>
      </c>
      <c r="G98" s="47">
        <v>7600</v>
      </c>
      <c r="H98" s="19" t="s">
        <v>8</v>
      </c>
    </row>
    <row r="99" spans="1:8" x14ac:dyDescent="0.25">
      <c r="A99" t="s">
        <v>34</v>
      </c>
      <c r="B99" s="3">
        <v>45838</v>
      </c>
      <c r="C99" s="4" t="s">
        <v>9</v>
      </c>
      <c r="D99" t="s">
        <v>8</v>
      </c>
      <c r="E99" t="s">
        <v>10</v>
      </c>
      <c r="F99" t="s">
        <v>34</v>
      </c>
      <c r="G99" s="47">
        <v>86102.000000000015</v>
      </c>
      <c r="H99" s="19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A5EE-9FD7-4ACD-965D-1BA4606DFE7C}">
  <sheetPr codeName="Hoja2"/>
  <dimension ref="B3:M38"/>
  <sheetViews>
    <sheetView showGridLines="0" workbookViewId="0">
      <selection activeCell="B7" sqref="B7:D7"/>
    </sheetView>
  </sheetViews>
  <sheetFormatPr baseColWidth="10" defaultRowHeight="15" x14ac:dyDescent="0.25"/>
  <cols>
    <col min="2" max="2" width="61.42578125" bestFit="1" customWidth="1"/>
    <col min="3" max="3" width="23.7109375" bestFit="1" customWidth="1"/>
    <col min="4" max="4" width="17.42578125" bestFit="1" customWidth="1"/>
    <col min="6" max="6" width="17.5703125" bestFit="1" customWidth="1"/>
    <col min="7" max="7" width="25.42578125" bestFit="1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680429.50866666669</v>
      </c>
    </row>
    <row r="4" spans="2:13" ht="23.25" x14ac:dyDescent="0.35">
      <c r="F4" s="184" t="s">
        <v>12</v>
      </c>
      <c r="G4" s="184"/>
      <c r="H4" s="41">
        <f>+H3-GETPIVOTDATA("IMPORTE CON IVA",$F$7,"FORMA PAGO","EFECTIVO")</f>
        <v>3521.4010476190597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65</v>
      </c>
      <c r="C7" s="187"/>
      <c r="D7" s="188"/>
      <c r="F7" s="29" t="s">
        <v>14</v>
      </c>
      <c r="G7" t="s">
        <v>15</v>
      </c>
      <c r="H7" s="7"/>
      <c r="J7" s="7"/>
      <c r="K7" s="5"/>
      <c r="L7" s="7"/>
    </row>
    <row r="8" spans="2:13" ht="19.5" thickBot="1" x14ac:dyDescent="0.3">
      <c r="B8" s="8" t="s">
        <v>16</v>
      </c>
      <c r="C8" s="9" t="s">
        <v>17</v>
      </c>
      <c r="D8" s="10" t="s">
        <v>18</v>
      </c>
      <c r="F8" s="11" t="s">
        <v>8</v>
      </c>
      <c r="G8" s="19">
        <v>676908.10761904763</v>
      </c>
      <c r="H8" s="7"/>
    </row>
    <row r="9" spans="2:13" x14ac:dyDescent="0.25">
      <c r="B9" s="12" t="s">
        <v>19</v>
      </c>
      <c r="C9" s="13" t="s">
        <v>20</v>
      </c>
      <c r="D9" s="14">
        <v>60223.508666666647</v>
      </c>
      <c r="F9" s="11" t="s">
        <v>21</v>
      </c>
      <c r="G9" s="19">
        <v>676908.10761904763</v>
      </c>
      <c r="H9" s="7"/>
    </row>
    <row r="10" spans="2:13" x14ac:dyDescent="0.25">
      <c r="B10" s="17" t="s">
        <v>66</v>
      </c>
      <c r="C10" s="42">
        <v>45632</v>
      </c>
      <c r="D10" s="16">
        <f>56067+12484</f>
        <v>68551</v>
      </c>
      <c r="E10" s="7"/>
      <c r="H10" s="7"/>
    </row>
    <row r="11" spans="2:13" x14ac:dyDescent="0.25">
      <c r="B11" s="17" t="s">
        <v>77</v>
      </c>
      <c r="C11" s="42">
        <v>45639</v>
      </c>
      <c r="D11" s="18">
        <f>14700+63246+21737+19310</f>
        <v>118993</v>
      </c>
      <c r="E11" s="7"/>
      <c r="H11" s="7"/>
    </row>
    <row r="12" spans="2:13" x14ac:dyDescent="0.25">
      <c r="B12" s="17" t="s">
        <v>91</v>
      </c>
      <c r="C12" s="42">
        <v>45639</v>
      </c>
      <c r="D12" s="18">
        <v>380</v>
      </c>
      <c r="E12" s="7"/>
      <c r="H12" s="7"/>
    </row>
    <row r="13" spans="2:13" x14ac:dyDescent="0.25">
      <c r="B13" s="17" t="s">
        <v>93</v>
      </c>
      <c r="C13" s="42">
        <v>45646</v>
      </c>
      <c r="D13" s="18">
        <f>19047+80628+8728+51798+43545</f>
        <v>203746</v>
      </c>
      <c r="E13" s="7"/>
      <c r="H13" s="7"/>
    </row>
    <row r="14" spans="2:13" x14ac:dyDescent="0.25">
      <c r="B14" s="17" t="s">
        <v>99</v>
      </c>
      <c r="C14" s="42">
        <v>45653</v>
      </c>
      <c r="D14" s="18">
        <v>23848</v>
      </c>
      <c r="E14" s="7"/>
      <c r="H14" s="7"/>
    </row>
    <row r="15" spans="2:13" x14ac:dyDescent="0.25">
      <c r="B15" s="17" t="s">
        <v>100</v>
      </c>
      <c r="C15" s="42">
        <v>45653</v>
      </c>
      <c r="D15" s="16">
        <v>40551</v>
      </c>
      <c r="E15" s="7"/>
      <c r="G15" s="5"/>
      <c r="H15" s="5"/>
      <c r="I15" s="19"/>
    </row>
    <row r="16" spans="2:13" x14ac:dyDescent="0.25">
      <c r="B16" s="17" t="s">
        <v>106</v>
      </c>
      <c r="C16" s="42">
        <v>45656</v>
      </c>
      <c r="D16" s="16">
        <f>15790+8251+60160+1970+77966</f>
        <v>164137</v>
      </c>
      <c r="E16" s="7"/>
      <c r="G16" s="5"/>
      <c r="H16" s="5"/>
    </row>
    <row r="17" spans="2:10" x14ac:dyDescent="0.25">
      <c r="B17" s="17"/>
      <c r="C17" s="42"/>
      <c r="D17" s="16"/>
      <c r="E17" s="7"/>
      <c r="G17" s="5"/>
      <c r="H17" s="5"/>
    </row>
    <row r="18" spans="2:10" x14ac:dyDescent="0.25">
      <c r="B18" s="17"/>
      <c r="C18" s="42"/>
      <c r="D18" s="16"/>
      <c r="G18" s="5"/>
      <c r="H18" s="5"/>
    </row>
    <row r="19" spans="2:10" x14ac:dyDescent="0.25">
      <c r="B19" s="17"/>
      <c r="C19" s="42"/>
      <c r="D19" s="18"/>
      <c r="G19" s="5"/>
      <c r="H19" s="5"/>
      <c r="J19" s="5"/>
    </row>
    <row r="20" spans="2:10" x14ac:dyDescent="0.25">
      <c r="B20" s="17"/>
      <c r="C20" s="42"/>
      <c r="D20" s="18"/>
      <c r="G20" s="5"/>
      <c r="H20" s="5"/>
      <c r="J20" s="5"/>
    </row>
    <row r="21" spans="2:10" x14ac:dyDescent="0.25">
      <c r="B21" s="17"/>
      <c r="C21" s="15"/>
      <c r="D21" s="21"/>
      <c r="E21" s="7"/>
      <c r="G21" s="5"/>
      <c r="H21" s="5"/>
      <c r="J21" s="5"/>
    </row>
    <row r="22" spans="2:10" x14ac:dyDescent="0.25">
      <c r="B22" s="17"/>
      <c r="C22" s="15"/>
      <c r="D22" s="21"/>
      <c r="G22" s="5"/>
      <c r="H22" s="5"/>
      <c r="J22" s="5"/>
    </row>
    <row r="23" spans="2:10" x14ac:dyDescent="0.25">
      <c r="B23" s="17"/>
      <c r="C23" s="15"/>
      <c r="D23" s="21"/>
      <c r="G23" s="5"/>
      <c r="H23" s="5"/>
      <c r="J23" s="5"/>
    </row>
    <row r="24" spans="2:10" x14ac:dyDescent="0.25">
      <c r="B24" s="34"/>
      <c r="C24" s="15"/>
      <c r="D24" s="21"/>
      <c r="G24" s="5"/>
      <c r="H24" s="5"/>
      <c r="I24" s="5"/>
      <c r="J24" s="5"/>
    </row>
    <row r="25" spans="2:10" x14ac:dyDescent="0.25">
      <c r="B25" s="20"/>
      <c r="C25" s="22"/>
      <c r="D25" s="21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89" t="s">
        <v>22</v>
      </c>
      <c r="C27" s="190"/>
      <c r="D27" s="26">
        <f>SUM(D9:D26)</f>
        <v>680429.50866666669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152C-9BA2-4274-9E8A-7076E2E4A26A}">
  <sheetPr codeName="Hoja20"/>
  <dimension ref="B3:M38"/>
  <sheetViews>
    <sheetView showGridLines="0" topLeftCell="A7" workbookViewId="0">
      <selection activeCell="F3" sqref="F3:G4"/>
    </sheetView>
  </sheetViews>
  <sheetFormatPr baseColWidth="10" defaultRowHeight="15" x14ac:dyDescent="0.25"/>
  <cols>
    <col min="2" max="2" width="57.7109375" bestFit="1" customWidth="1"/>
    <col min="3" max="3" width="23.7109375" bestFit="1" customWidth="1"/>
    <col min="4" max="4" width="17.42578125" bestFit="1" customWidth="1"/>
    <col min="5" max="5" width="8.7109375" customWidth="1"/>
    <col min="6" max="6" width="17.5703125" bestFit="1" customWidth="1"/>
    <col min="7" max="7" width="15.140625" bestFit="1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616424.02</v>
      </c>
    </row>
    <row r="4" spans="2:13" ht="23.25" x14ac:dyDescent="0.35">
      <c r="F4" s="184" t="s">
        <v>12</v>
      </c>
      <c r="G4" s="184"/>
      <c r="H4" s="41">
        <f>+H3-GETPIVOTDATA("GASTO",$F$7)</f>
        <v>9113.6210652217269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457</v>
      </c>
      <c r="C7" s="187"/>
      <c r="D7" s="188"/>
      <c r="F7" s="29" t="s">
        <v>14</v>
      </c>
      <c r="G7" t="s">
        <v>259</v>
      </c>
      <c r="H7" s="7"/>
      <c r="J7" s="7"/>
      <c r="K7" s="5"/>
      <c r="L7" s="7"/>
    </row>
    <row r="8" spans="2:13" ht="19.5" thickBot="1" x14ac:dyDescent="0.3">
      <c r="B8" s="81" t="s">
        <v>16</v>
      </c>
      <c r="C8" s="82" t="s">
        <v>17</v>
      </c>
      <c r="D8" s="83" t="s">
        <v>18</v>
      </c>
      <c r="F8" s="11" t="s">
        <v>8</v>
      </c>
      <c r="G8" s="19">
        <v>607310.39893477829</v>
      </c>
      <c r="H8" s="7"/>
    </row>
    <row r="9" spans="2:13" x14ac:dyDescent="0.25">
      <c r="B9" s="76" t="s">
        <v>19</v>
      </c>
      <c r="C9" s="77" t="s">
        <v>20</v>
      </c>
      <c r="D9" s="78">
        <v>4540.0200000000004</v>
      </c>
      <c r="F9" s="11" t="s">
        <v>21</v>
      </c>
      <c r="G9" s="19">
        <v>607310.39893477829</v>
      </c>
      <c r="H9" s="7"/>
    </row>
    <row r="10" spans="2:13" x14ac:dyDescent="0.25">
      <c r="B10" s="59" t="s">
        <v>464</v>
      </c>
      <c r="C10" s="79">
        <v>45813</v>
      </c>
      <c r="D10" s="80">
        <v>500</v>
      </c>
      <c r="E10" s="7"/>
      <c r="H10" s="7"/>
    </row>
    <row r="11" spans="2:13" x14ac:dyDescent="0.25">
      <c r="B11" s="59" t="s">
        <v>465</v>
      </c>
      <c r="C11" s="79">
        <v>45814</v>
      </c>
      <c r="D11" s="80">
        <f>40604+22637</f>
        <v>63241</v>
      </c>
      <c r="E11" s="7"/>
      <c r="H11" s="7"/>
    </row>
    <row r="12" spans="2:13" x14ac:dyDescent="0.25">
      <c r="B12" s="59" t="s">
        <v>495</v>
      </c>
      <c r="C12" s="79">
        <v>45820</v>
      </c>
      <c r="D12" s="80">
        <v>500</v>
      </c>
      <c r="E12" s="7"/>
      <c r="H12" s="7"/>
    </row>
    <row r="13" spans="2:13" x14ac:dyDescent="0.25">
      <c r="B13" s="59" t="s">
        <v>498</v>
      </c>
      <c r="C13" s="79">
        <v>45821</v>
      </c>
      <c r="D13" s="80">
        <v>177310</v>
      </c>
      <c r="E13" s="7"/>
      <c r="H13" s="7"/>
    </row>
    <row r="14" spans="2:13" x14ac:dyDescent="0.25">
      <c r="B14" s="59" t="s">
        <v>514</v>
      </c>
      <c r="C14" s="79">
        <v>45821</v>
      </c>
      <c r="D14" s="80">
        <v>68.5</v>
      </c>
      <c r="E14" s="7"/>
      <c r="H14" s="7"/>
    </row>
    <row r="15" spans="2:13" x14ac:dyDescent="0.25">
      <c r="B15" s="59" t="s">
        <v>515</v>
      </c>
      <c r="C15" s="79">
        <v>45825</v>
      </c>
      <c r="D15" s="80">
        <v>585.5</v>
      </c>
      <c r="E15" s="7"/>
      <c r="G15" s="5"/>
      <c r="H15" s="5"/>
      <c r="I15" s="19"/>
    </row>
    <row r="16" spans="2:13" x14ac:dyDescent="0.25">
      <c r="B16" s="59" t="s">
        <v>529</v>
      </c>
      <c r="C16" s="79">
        <v>45828</v>
      </c>
      <c r="D16" s="80">
        <v>79296</v>
      </c>
      <c r="E16" s="7"/>
      <c r="G16" s="5"/>
      <c r="H16" s="5"/>
    </row>
    <row r="17" spans="2:10" x14ac:dyDescent="0.25">
      <c r="B17" s="59" t="s">
        <v>531</v>
      </c>
      <c r="C17" s="79">
        <v>45828</v>
      </c>
      <c r="D17" s="80">
        <v>1500</v>
      </c>
      <c r="E17" s="7"/>
      <c r="G17" s="5"/>
      <c r="H17" s="5"/>
    </row>
    <row r="18" spans="2:10" x14ac:dyDescent="0.25">
      <c r="B18" s="59" t="s">
        <v>503</v>
      </c>
      <c r="C18" s="79">
        <v>45828</v>
      </c>
      <c r="D18" s="80">
        <v>540</v>
      </c>
      <c r="G18" s="5"/>
      <c r="H18" s="5"/>
    </row>
    <row r="19" spans="2:10" x14ac:dyDescent="0.25">
      <c r="B19" s="59" t="s">
        <v>548</v>
      </c>
      <c r="C19" s="79">
        <v>45835</v>
      </c>
      <c r="D19" s="80">
        <f>59453+14891</f>
        <v>74344</v>
      </c>
      <c r="G19" s="5"/>
      <c r="H19" s="5"/>
      <c r="J19" s="5"/>
    </row>
    <row r="20" spans="2:10" x14ac:dyDescent="0.25">
      <c r="B20" s="59" t="s">
        <v>551</v>
      </c>
      <c r="C20" s="79">
        <v>45838</v>
      </c>
      <c r="D20" s="80">
        <f>90127+88828+35044</f>
        <v>213999</v>
      </c>
      <c r="G20" s="5"/>
      <c r="H20" s="5"/>
      <c r="J20" s="5"/>
    </row>
    <row r="21" spans="2:10" x14ac:dyDescent="0.25">
      <c r="B21" s="17"/>
      <c r="C21" s="15"/>
      <c r="D21" s="18"/>
      <c r="E21" s="7"/>
      <c r="G21" s="5"/>
      <c r="H21" s="5"/>
      <c r="J21" s="5"/>
    </row>
    <row r="22" spans="2:10" x14ac:dyDescent="0.25">
      <c r="B22" s="17"/>
      <c r="C22" s="15"/>
      <c r="D22" s="18"/>
      <c r="G22" s="5"/>
      <c r="H22" s="5"/>
      <c r="J22" s="5"/>
    </row>
    <row r="23" spans="2:10" x14ac:dyDescent="0.25">
      <c r="B23" s="17"/>
      <c r="C23" s="15"/>
      <c r="D23" s="18"/>
      <c r="G23" s="5"/>
      <c r="H23" s="5"/>
      <c r="J23" s="5"/>
    </row>
    <row r="24" spans="2:10" x14ac:dyDescent="0.25">
      <c r="B24" s="89"/>
      <c r="C24" s="15"/>
      <c r="D24" s="18"/>
      <c r="G24" s="5"/>
      <c r="H24" s="5"/>
      <c r="I24" s="5"/>
      <c r="J24" s="5"/>
    </row>
    <row r="25" spans="2:10" x14ac:dyDescent="0.25">
      <c r="B25" s="90"/>
      <c r="C25" s="15"/>
      <c r="D25" s="18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91" t="s">
        <v>22</v>
      </c>
      <c r="C27" s="192"/>
      <c r="D27" s="88">
        <f>SUM(D9:D26)</f>
        <v>616424.02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CAF0-2E49-4D06-AF5A-140104299E09}">
  <sheetPr codeName="Hoja21">
    <pageSetUpPr fitToPage="1"/>
  </sheetPr>
  <dimension ref="A1:P113"/>
  <sheetViews>
    <sheetView showGridLines="0" view="pageBreakPreview" topLeftCell="A32" zoomScaleNormal="70" zoomScaleSheetLayoutView="100" workbookViewId="0">
      <selection activeCell="A59" sqref="A59:XFD59"/>
    </sheetView>
  </sheetViews>
  <sheetFormatPr baseColWidth="10" defaultRowHeight="15" x14ac:dyDescent="0.25"/>
  <cols>
    <col min="1" max="1" width="49.7109375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55.7109375" customWidth="1"/>
    <col min="7" max="7" width="12.85546875" bestFit="1" customWidth="1"/>
    <col min="8" max="8" width="12.5703125" bestFit="1" customWidth="1"/>
    <col min="9" max="9" width="13.42578125" bestFit="1" customWidth="1"/>
    <col min="14" max="14" width="14.7109375" bestFit="1" customWidth="1"/>
  </cols>
  <sheetData>
    <row r="1" spans="1:9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58">
        <v>4540.0200000000004</v>
      </c>
      <c r="I1" s="38" t="s">
        <v>456</v>
      </c>
    </row>
    <row r="2" spans="1:9" x14ac:dyDescent="0.25">
      <c r="A2" s="61" t="s">
        <v>25</v>
      </c>
      <c r="B2" s="62">
        <v>45810</v>
      </c>
      <c r="C2" s="63" t="s">
        <v>9</v>
      </c>
      <c r="D2" s="64" t="s">
        <v>8</v>
      </c>
      <c r="E2" s="64" t="s">
        <v>10</v>
      </c>
      <c r="F2" s="61" t="s">
        <v>25</v>
      </c>
      <c r="G2" s="65">
        <v>400</v>
      </c>
      <c r="H2" s="66">
        <f t="shared" ref="H2:H14" si="0">+H1-G2</f>
        <v>4140.0200000000004</v>
      </c>
      <c r="I2" t="s">
        <v>24</v>
      </c>
    </row>
    <row r="3" spans="1:9" x14ac:dyDescent="0.25">
      <c r="A3" s="61" t="s">
        <v>453</v>
      </c>
      <c r="B3" s="62">
        <v>45810</v>
      </c>
      <c r="C3" s="63" t="s">
        <v>9</v>
      </c>
      <c r="D3" s="64" t="s">
        <v>8</v>
      </c>
      <c r="E3" s="64" t="s">
        <v>10</v>
      </c>
      <c r="F3" s="61" t="s">
        <v>453</v>
      </c>
      <c r="G3" s="65">
        <v>200</v>
      </c>
      <c r="H3" s="66">
        <f t="shared" si="0"/>
        <v>3940.0200000000004</v>
      </c>
      <c r="I3" t="s">
        <v>24</v>
      </c>
    </row>
    <row r="4" spans="1:9" x14ac:dyDescent="0.25">
      <c r="A4" s="61" t="s">
        <v>25</v>
      </c>
      <c r="B4" s="62">
        <v>45811</v>
      </c>
      <c r="C4" s="63" t="s">
        <v>9</v>
      </c>
      <c r="D4" s="64" t="s">
        <v>8</v>
      </c>
      <c r="E4" s="64" t="s">
        <v>10</v>
      </c>
      <c r="F4" s="61" t="s">
        <v>25</v>
      </c>
      <c r="G4" s="65">
        <v>400</v>
      </c>
      <c r="H4" s="66">
        <f t="shared" si="0"/>
        <v>3540.0200000000004</v>
      </c>
      <c r="I4" t="s">
        <v>24</v>
      </c>
    </row>
    <row r="5" spans="1:9" x14ac:dyDescent="0.25">
      <c r="A5" s="61" t="s">
        <v>454</v>
      </c>
      <c r="B5" s="62">
        <v>45811</v>
      </c>
      <c r="C5" s="63" t="s">
        <v>9</v>
      </c>
      <c r="D5" s="64" t="s">
        <v>8</v>
      </c>
      <c r="E5" s="64" t="s">
        <v>10</v>
      </c>
      <c r="F5" s="61" t="s">
        <v>454</v>
      </c>
      <c r="G5" s="65">
        <f>80*7</f>
        <v>560</v>
      </c>
      <c r="H5" s="66">
        <f t="shared" si="0"/>
        <v>2980.0200000000004</v>
      </c>
      <c r="I5" t="s">
        <v>24</v>
      </c>
    </row>
    <row r="6" spans="1:9" x14ac:dyDescent="0.25">
      <c r="A6" s="61" t="s">
        <v>455</v>
      </c>
      <c r="B6" s="62">
        <v>45811</v>
      </c>
      <c r="C6" s="63" t="s">
        <v>9</v>
      </c>
      <c r="D6" s="64" t="s">
        <v>8</v>
      </c>
      <c r="E6" s="64" t="s">
        <v>10</v>
      </c>
      <c r="F6" s="61" t="s">
        <v>455</v>
      </c>
      <c r="G6" s="65">
        <v>300</v>
      </c>
      <c r="H6" s="66">
        <f t="shared" si="0"/>
        <v>2680.0200000000004</v>
      </c>
      <c r="I6" t="s">
        <v>24</v>
      </c>
    </row>
    <row r="7" spans="1:9" x14ac:dyDescent="0.25">
      <c r="A7" s="61" t="s">
        <v>347</v>
      </c>
      <c r="B7" s="62">
        <v>45811</v>
      </c>
      <c r="C7" s="63" t="s">
        <v>9</v>
      </c>
      <c r="D7" s="64" t="s">
        <v>8</v>
      </c>
      <c r="E7" s="64" t="s">
        <v>10</v>
      </c>
      <c r="F7" s="61" t="s">
        <v>347</v>
      </c>
      <c r="G7" s="65">
        <v>400</v>
      </c>
      <c r="H7" s="66">
        <f t="shared" si="0"/>
        <v>2280.0200000000004</v>
      </c>
      <c r="I7" t="s">
        <v>24</v>
      </c>
    </row>
    <row r="8" spans="1:9" x14ac:dyDescent="0.25">
      <c r="A8" s="61" t="s">
        <v>458</v>
      </c>
      <c r="B8" s="62">
        <v>45813</v>
      </c>
      <c r="C8" s="63" t="s">
        <v>9</v>
      </c>
      <c r="D8" s="64" t="s">
        <v>8</v>
      </c>
      <c r="E8" s="64" t="s">
        <v>10</v>
      </c>
      <c r="F8" s="61" t="s">
        <v>458</v>
      </c>
      <c r="G8" s="65">
        <v>600</v>
      </c>
      <c r="H8" s="66">
        <f t="shared" si="0"/>
        <v>1680.0200000000004</v>
      </c>
      <c r="I8" t="s">
        <v>24</v>
      </c>
    </row>
    <row r="9" spans="1:9" x14ac:dyDescent="0.25">
      <c r="A9" s="61" t="s">
        <v>25</v>
      </c>
      <c r="B9" s="62">
        <v>45813</v>
      </c>
      <c r="C9" s="63" t="s">
        <v>9</v>
      </c>
      <c r="D9" s="64" t="s">
        <v>8</v>
      </c>
      <c r="E9" s="64" t="s">
        <v>10</v>
      </c>
      <c r="F9" s="61" t="s">
        <v>25</v>
      </c>
      <c r="G9" s="65">
        <v>400</v>
      </c>
      <c r="H9" s="66">
        <f t="shared" si="0"/>
        <v>1280.0200000000004</v>
      </c>
      <c r="I9" t="s">
        <v>24</v>
      </c>
    </row>
    <row r="10" spans="1:9" x14ac:dyDescent="0.25">
      <c r="A10" s="61" t="s">
        <v>175</v>
      </c>
      <c r="B10" s="62">
        <v>45813</v>
      </c>
      <c r="C10" s="63" t="s">
        <v>9</v>
      </c>
      <c r="D10" s="64" t="s">
        <v>8</v>
      </c>
      <c r="E10" s="64" t="s">
        <v>10</v>
      </c>
      <c r="F10" s="61" t="s">
        <v>459</v>
      </c>
      <c r="G10" s="65">
        <v>48</v>
      </c>
      <c r="H10" s="66">
        <f t="shared" si="0"/>
        <v>1232.0200000000004</v>
      </c>
      <c r="I10" t="s">
        <v>24</v>
      </c>
    </row>
    <row r="11" spans="1:9" x14ac:dyDescent="0.25">
      <c r="A11" s="61" t="s">
        <v>460</v>
      </c>
      <c r="B11" s="62">
        <v>45813</v>
      </c>
      <c r="C11" s="63" t="s">
        <v>9</v>
      </c>
      <c r="D11" s="64" t="s">
        <v>8</v>
      </c>
      <c r="E11" s="64" t="s">
        <v>10</v>
      </c>
      <c r="F11" s="61" t="s">
        <v>460</v>
      </c>
      <c r="G11" s="65">
        <v>200</v>
      </c>
      <c r="H11" s="66">
        <f t="shared" si="0"/>
        <v>1032.0200000000004</v>
      </c>
      <c r="I11" t="s">
        <v>24</v>
      </c>
    </row>
    <row r="12" spans="1:9" x14ac:dyDescent="0.25">
      <c r="A12" s="61" t="s">
        <v>461</v>
      </c>
      <c r="B12" s="62">
        <v>45813</v>
      </c>
      <c r="C12" s="63" t="s">
        <v>9</v>
      </c>
      <c r="D12" s="64" t="s">
        <v>8</v>
      </c>
      <c r="E12" s="64" t="s">
        <v>10</v>
      </c>
      <c r="F12" s="61" t="s">
        <v>461</v>
      </c>
      <c r="G12" s="65">
        <v>300</v>
      </c>
      <c r="H12" s="66">
        <f t="shared" si="0"/>
        <v>732.02000000000044</v>
      </c>
      <c r="I12" t="s">
        <v>24</v>
      </c>
    </row>
    <row r="13" spans="1:9" x14ac:dyDescent="0.25">
      <c r="A13" s="61" t="s">
        <v>462</v>
      </c>
      <c r="B13" s="62">
        <v>45813</v>
      </c>
      <c r="C13" s="63" t="s">
        <v>9</v>
      </c>
      <c r="D13" s="64" t="s">
        <v>8</v>
      </c>
      <c r="E13" s="64" t="s">
        <v>10</v>
      </c>
      <c r="F13" s="61" t="s">
        <v>462</v>
      </c>
      <c r="G13" s="65">
        <v>80</v>
      </c>
      <c r="H13" s="66">
        <f t="shared" si="0"/>
        <v>652.02000000000044</v>
      </c>
      <c r="I13" t="s">
        <v>24</v>
      </c>
    </row>
    <row r="14" spans="1:9" x14ac:dyDescent="0.25">
      <c r="A14" s="61" t="s">
        <v>463</v>
      </c>
      <c r="B14" s="62">
        <v>45813</v>
      </c>
      <c r="C14" s="63" t="s">
        <v>9</v>
      </c>
      <c r="D14" s="64" t="s">
        <v>8</v>
      </c>
      <c r="E14" s="64" t="s">
        <v>10</v>
      </c>
      <c r="F14" s="61" t="s">
        <v>463</v>
      </c>
      <c r="G14" s="65">
        <v>600</v>
      </c>
      <c r="H14" s="66">
        <f t="shared" si="0"/>
        <v>52.020000000000437</v>
      </c>
      <c r="I14" t="s">
        <v>24</v>
      </c>
    </row>
    <row r="15" spans="1:9" x14ac:dyDescent="0.25">
      <c r="A15" s="30" t="s">
        <v>464</v>
      </c>
      <c r="B15" s="31">
        <v>45813</v>
      </c>
      <c r="C15" s="33" t="s">
        <v>466</v>
      </c>
      <c r="D15" s="30" t="s">
        <v>8</v>
      </c>
      <c r="E15" s="30" t="s">
        <v>10</v>
      </c>
      <c r="F15" s="30" t="s">
        <v>464</v>
      </c>
      <c r="G15" s="32">
        <v>500</v>
      </c>
      <c r="H15" s="32">
        <f>+G15+H14</f>
        <v>552.02000000000044</v>
      </c>
      <c r="I15" s="30" t="s">
        <v>24</v>
      </c>
    </row>
    <row r="16" spans="1:9" x14ac:dyDescent="0.25">
      <c r="A16" s="61" t="s">
        <v>467</v>
      </c>
      <c r="B16" s="62">
        <v>45813</v>
      </c>
      <c r="C16" s="63" t="s">
        <v>9</v>
      </c>
      <c r="D16" s="64" t="s">
        <v>8</v>
      </c>
      <c r="E16" s="64" t="s">
        <v>10</v>
      </c>
      <c r="F16" s="61" t="s">
        <v>467</v>
      </c>
      <c r="G16" s="65">
        <v>500</v>
      </c>
      <c r="H16" s="66">
        <f>+H15-G16</f>
        <v>52.020000000000437</v>
      </c>
      <c r="I16" t="s">
        <v>24</v>
      </c>
    </row>
    <row r="17" spans="1:16" x14ac:dyDescent="0.25">
      <c r="A17" s="30" t="s">
        <v>465</v>
      </c>
      <c r="B17" s="31">
        <v>45814</v>
      </c>
      <c r="C17" s="33">
        <v>54021</v>
      </c>
      <c r="D17" s="30" t="s">
        <v>8</v>
      </c>
      <c r="E17" s="30" t="s">
        <v>10</v>
      </c>
      <c r="F17" s="30" t="s">
        <v>465</v>
      </c>
      <c r="G17" s="32">
        <v>63241</v>
      </c>
      <c r="H17" s="32">
        <f>+G17+H16</f>
        <v>63293.020000000004</v>
      </c>
      <c r="I17" s="30" t="s">
        <v>24</v>
      </c>
    </row>
    <row r="18" spans="1:16" x14ac:dyDescent="0.25">
      <c r="A18" s="61" t="s">
        <v>26</v>
      </c>
      <c r="B18" s="62">
        <v>45814</v>
      </c>
      <c r="C18" s="63" t="s">
        <v>9</v>
      </c>
      <c r="D18" s="64" t="s">
        <v>8</v>
      </c>
      <c r="E18" s="64" t="s">
        <v>10</v>
      </c>
      <c r="F18" s="61" t="s">
        <v>26</v>
      </c>
      <c r="G18" s="65">
        <v>40611.11</v>
      </c>
      <c r="H18" s="66">
        <f>+H17-G18</f>
        <v>22681.910000000003</v>
      </c>
      <c r="I18" t="s">
        <v>24</v>
      </c>
    </row>
    <row r="19" spans="1:16" x14ac:dyDescent="0.25">
      <c r="A19" s="61" t="s">
        <v>468</v>
      </c>
      <c r="B19" s="62">
        <v>45814</v>
      </c>
      <c r="C19" s="63" t="s">
        <v>9</v>
      </c>
      <c r="D19" s="64" t="s">
        <v>8</v>
      </c>
      <c r="E19" s="64" t="s">
        <v>10</v>
      </c>
      <c r="F19" s="61" t="s">
        <v>468</v>
      </c>
      <c r="G19" s="65">
        <v>910</v>
      </c>
      <c r="H19" s="66">
        <f>+H18-G19</f>
        <v>21771.910000000003</v>
      </c>
      <c r="I19" t="s">
        <v>24</v>
      </c>
    </row>
    <row r="20" spans="1:16" x14ac:dyDescent="0.25">
      <c r="A20" s="61" t="s">
        <v>469</v>
      </c>
      <c r="B20" s="62">
        <v>45814</v>
      </c>
      <c r="C20" s="63" t="s">
        <v>9</v>
      </c>
      <c r="D20" s="64" t="s">
        <v>8</v>
      </c>
      <c r="E20" s="64" t="s">
        <v>10</v>
      </c>
      <c r="F20" s="61" t="s">
        <v>469</v>
      </c>
      <c r="G20" s="65">
        <v>800</v>
      </c>
      <c r="H20" s="66">
        <f>+H19-G20</f>
        <v>20971.910000000003</v>
      </c>
      <c r="I20" t="s">
        <v>24</v>
      </c>
    </row>
    <row r="21" spans="1:16" x14ac:dyDescent="0.25">
      <c r="A21" s="61" t="s">
        <v>470</v>
      </c>
      <c r="B21" s="62">
        <v>45814</v>
      </c>
      <c r="C21" s="63" t="s">
        <v>9</v>
      </c>
      <c r="D21" s="64" t="s">
        <v>8</v>
      </c>
      <c r="E21" s="64" t="s">
        <v>10</v>
      </c>
      <c r="F21" s="61" t="s">
        <v>470</v>
      </c>
      <c r="G21" s="65">
        <v>2135</v>
      </c>
      <c r="H21" s="66">
        <f>+H20-G21</f>
        <v>18836.910000000003</v>
      </c>
      <c r="I21" t="s">
        <v>24</v>
      </c>
    </row>
    <row r="22" spans="1:16" x14ac:dyDescent="0.25">
      <c r="A22" s="61" t="s">
        <v>472</v>
      </c>
      <c r="B22" s="62">
        <v>45814</v>
      </c>
      <c r="C22" s="63" t="s">
        <v>9</v>
      </c>
      <c r="D22" s="64" t="s">
        <v>8</v>
      </c>
      <c r="E22" s="64" t="s">
        <v>10</v>
      </c>
      <c r="F22" s="61" t="s">
        <v>471</v>
      </c>
      <c r="G22" s="65">
        <v>800</v>
      </c>
      <c r="H22" s="66">
        <f t="shared" ref="H22:H35" si="1">+H21-G22</f>
        <v>18036.910000000003</v>
      </c>
      <c r="I22" t="s">
        <v>24</v>
      </c>
      <c r="J22" s="19"/>
    </row>
    <row r="23" spans="1:16" x14ac:dyDescent="0.25">
      <c r="A23" s="61" t="s">
        <v>473</v>
      </c>
      <c r="B23" s="62">
        <v>45815</v>
      </c>
      <c r="C23" s="63" t="s">
        <v>9</v>
      </c>
      <c r="D23" s="64" t="s">
        <v>8</v>
      </c>
      <c r="E23" s="64" t="s">
        <v>10</v>
      </c>
      <c r="F23" s="61" t="s">
        <v>473</v>
      </c>
      <c r="G23" s="65">
        <v>800</v>
      </c>
      <c r="H23" s="66">
        <f t="shared" si="1"/>
        <v>17236.910000000003</v>
      </c>
      <c r="I23" t="s">
        <v>478</v>
      </c>
      <c r="N23" s="44"/>
      <c r="O23" s="47"/>
      <c r="P23" s="19"/>
    </row>
    <row r="24" spans="1:16" x14ac:dyDescent="0.25">
      <c r="A24" s="61" t="s">
        <v>474</v>
      </c>
      <c r="B24" s="62">
        <v>45815</v>
      </c>
      <c r="C24" s="63" t="s">
        <v>9</v>
      </c>
      <c r="D24" s="64" t="s">
        <v>8</v>
      </c>
      <c r="E24" s="64" t="s">
        <v>10</v>
      </c>
      <c r="F24" s="61" t="s">
        <v>475</v>
      </c>
      <c r="G24" s="65">
        <v>2200</v>
      </c>
      <c r="H24" s="66">
        <f t="shared" si="1"/>
        <v>15036.910000000003</v>
      </c>
      <c r="I24" t="s">
        <v>478</v>
      </c>
      <c r="N24" s="44"/>
      <c r="O24" s="47"/>
      <c r="P24" s="19"/>
    </row>
    <row r="25" spans="1:16" ht="24" customHeight="1" x14ac:dyDescent="0.25">
      <c r="A25" s="61" t="s">
        <v>476</v>
      </c>
      <c r="B25" s="72">
        <v>45817</v>
      </c>
      <c r="C25" s="68" t="s">
        <v>9</v>
      </c>
      <c r="D25" s="69" t="s">
        <v>8</v>
      </c>
      <c r="E25" s="69" t="s">
        <v>10</v>
      </c>
      <c r="F25" s="67" t="s">
        <v>477</v>
      </c>
      <c r="G25" s="70">
        <v>600</v>
      </c>
      <c r="H25" s="73">
        <f t="shared" si="1"/>
        <v>14436.910000000003</v>
      </c>
      <c r="I25" s="71" t="s">
        <v>478</v>
      </c>
      <c r="N25" s="44"/>
      <c r="O25" s="47"/>
      <c r="P25" s="19"/>
    </row>
    <row r="26" spans="1:16" x14ac:dyDescent="0.25">
      <c r="A26" s="61" t="s">
        <v>480</v>
      </c>
      <c r="B26" s="62">
        <v>45818</v>
      </c>
      <c r="C26" s="63" t="s">
        <v>9</v>
      </c>
      <c r="D26" s="64" t="s">
        <v>8</v>
      </c>
      <c r="E26" s="64" t="s">
        <v>10</v>
      </c>
      <c r="F26" s="61" t="s">
        <v>479</v>
      </c>
      <c r="G26" s="65">
        <v>800</v>
      </c>
      <c r="H26" s="73">
        <f t="shared" si="1"/>
        <v>13636.910000000003</v>
      </c>
      <c r="I26" s="71" t="s">
        <v>478</v>
      </c>
      <c r="J26" s="60"/>
    </row>
    <row r="27" spans="1:16" x14ac:dyDescent="0.25">
      <c r="A27" s="61" t="s">
        <v>474</v>
      </c>
      <c r="B27" s="62">
        <v>45818</v>
      </c>
      <c r="C27" s="63" t="s">
        <v>9</v>
      </c>
      <c r="D27" s="64" t="s">
        <v>8</v>
      </c>
      <c r="E27" s="64" t="s">
        <v>10</v>
      </c>
      <c r="F27" s="61" t="s">
        <v>482</v>
      </c>
      <c r="G27" s="65">
        <v>100</v>
      </c>
      <c r="H27" s="73">
        <f t="shared" si="1"/>
        <v>13536.910000000003</v>
      </c>
      <c r="I27" s="71" t="s">
        <v>478</v>
      </c>
    </row>
    <row r="28" spans="1:16" x14ac:dyDescent="0.25">
      <c r="A28" s="61" t="s">
        <v>474</v>
      </c>
      <c r="B28" s="62">
        <v>45818</v>
      </c>
      <c r="C28" s="63" t="s">
        <v>9</v>
      </c>
      <c r="D28" s="64" t="s">
        <v>8</v>
      </c>
      <c r="E28" s="64" t="s">
        <v>10</v>
      </c>
      <c r="F28" s="61" t="s">
        <v>481</v>
      </c>
      <c r="G28" s="65">
        <v>50</v>
      </c>
      <c r="H28" s="73">
        <f t="shared" si="1"/>
        <v>13486.910000000003</v>
      </c>
      <c r="I28" s="71" t="s">
        <v>478</v>
      </c>
    </row>
    <row r="29" spans="1:16" x14ac:dyDescent="0.25">
      <c r="A29" s="61" t="s">
        <v>483</v>
      </c>
      <c r="B29" s="62">
        <v>45818</v>
      </c>
      <c r="C29" s="63" t="s">
        <v>9</v>
      </c>
      <c r="D29" s="64" t="s">
        <v>8</v>
      </c>
      <c r="E29" s="64" t="s">
        <v>10</v>
      </c>
      <c r="F29" s="61" t="s">
        <v>484</v>
      </c>
      <c r="G29" s="65">
        <v>221</v>
      </c>
      <c r="H29" s="73">
        <f t="shared" si="1"/>
        <v>13265.910000000003</v>
      </c>
      <c r="I29" s="71" t="s">
        <v>478</v>
      </c>
    </row>
    <row r="30" spans="1:16" x14ac:dyDescent="0.25">
      <c r="A30" s="61" t="s">
        <v>485</v>
      </c>
      <c r="B30" s="62">
        <v>45818</v>
      </c>
      <c r="C30" s="63" t="s">
        <v>9</v>
      </c>
      <c r="D30" s="64" t="s">
        <v>8</v>
      </c>
      <c r="E30" s="64" t="s">
        <v>10</v>
      </c>
      <c r="F30" s="61" t="s">
        <v>486</v>
      </c>
      <c r="G30" s="65">
        <v>80</v>
      </c>
      <c r="H30" s="73">
        <f t="shared" si="1"/>
        <v>13185.910000000003</v>
      </c>
      <c r="I30" s="71" t="s">
        <v>478</v>
      </c>
    </row>
    <row r="31" spans="1:16" x14ac:dyDescent="0.25">
      <c r="A31" s="61" t="s">
        <v>487</v>
      </c>
      <c r="B31" s="62">
        <v>45819</v>
      </c>
      <c r="C31" s="63" t="s">
        <v>9</v>
      </c>
      <c r="D31" s="64" t="s">
        <v>8</v>
      </c>
      <c r="E31" s="64" t="s">
        <v>10</v>
      </c>
      <c r="F31" s="61" t="s">
        <v>488</v>
      </c>
      <c r="G31" s="65">
        <v>400</v>
      </c>
      <c r="H31" s="73">
        <f t="shared" si="1"/>
        <v>12785.910000000003</v>
      </c>
      <c r="I31" s="71" t="s">
        <v>478</v>
      </c>
    </row>
    <row r="32" spans="1:16" x14ac:dyDescent="0.25">
      <c r="A32" s="61" t="s">
        <v>489</v>
      </c>
      <c r="B32" s="62">
        <v>45820</v>
      </c>
      <c r="C32" s="63" t="s">
        <v>9</v>
      </c>
      <c r="D32" s="64" t="s">
        <v>8</v>
      </c>
      <c r="E32" s="64" t="s">
        <v>10</v>
      </c>
      <c r="F32" s="61" t="s">
        <v>490</v>
      </c>
      <c r="G32" s="65">
        <v>160</v>
      </c>
      <c r="H32" s="73">
        <f t="shared" si="1"/>
        <v>12625.910000000003</v>
      </c>
      <c r="I32" s="71" t="s">
        <v>478</v>
      </c>
    </row>
    <row r="33" spans="1:10" x14ac:dyDescent="0.25">
      <c r="A33" s="61" t="s">
        <v>480</v>
      </c>
      <c r="B33" s="62">
        <v>45820</v>
      </c>
      <c r="C33" s="63" t="s">
        <v>9</v>
      </c>
      <c r="D33" s="64" t="s">
        <v>8</v>
      </c>
      <c r="E33" s="64" t="s">
        <v>10</v>
      </c>
      <c r="F33" s="61" t="s">
        <v>491</v>
      </c>
      <c r="G33" s="65">
        <v>400</v>
      </c>
      <c r="H33" s="73">
        <f t="shared" si="1"/>
        <v>12225.910000000003</v>
      </c>
      <c r="I33" s="71" t="s">
        <v>478</v>
      </c>
    </row>
    <row r="34" spans="1:10" x14ac:dyDescent="0.25">
      <c r="A34" s="61" t="s">
        <v>474</v>
      </c>
      <c r="B34" s="62">
        <v>45820</v>
      </c>
      <c r="C34" s="63" t="s">
        <v>9</v>
      </c>
      <c r="D34" s="64" t="s">
        <v>8</v>
      </c>
      <c r="E34" s="64" t="s">
        <v>10</v>
      </c>
      <c r="F34" s="61" t="s">
        <v>492</v>
      </c>
      <c r="G34" s="65">
        <v>260</v>
      </c>
      <c r="H34" s="73">
        <f t="shared" si="1"/>
        <v>11965.910000000003</v>
      </c>
      <c r="I34" s="71" t="s">
        <v>478</v>
      </c>
    </row>
    <row r="35" spans="1:10" x14ac:dyDescent="0.25">
      <c r="A35" s="61" t="s">
        <v>493</v>
      </c>
      <c r="B35" s="62">
        <v>45820</v>
      </c>
      <c r="C35" s="63" t="s">
        <v>9</v>
      </c>
      <c r="D35" s="64" t="s">
        <v>8</v>
      </c>
      <c r="E35" s="64" t="s">
        <v>10</v>
      </c>
      <c r="F35" s="61" t="s">
        <v>494</v>
      </c>
      <c r="G35" s="65">
        <v>170</v>
      </c>
      <c r="H35" s="73">
        <f t="shared" si="1"/>
        <v>11795.910000000003</v>
      </c>
      <c r="I35" s="71" t="s">
        <v>478</v>
      </c>
    </row>
    <row r="36" spans="1:10" x14ac:dyDescent="0.25">
      <c r="A36" s="30" t="s">
        <v>495</v>
      </c>
      <c r="B36" s="31">
        <v>45820</v>
      </c>
      <c r="C36" s="33" t="s">
        <v>466</v>
      </c>
      <c r="D36" s="30" t="s">
        <v>8</v>
      </c>
      <c r="E36" s="30" t="s">
        <v>10</v>
      </c>
      <c r="F36" s="30" t="s">
        <v>496</v>
      </c>
      <c r="G36" s="32">
        <v>500</v>
      </c>
      <c r="H36" s="32">
        <f>H35+G36</f>
        <v>12295.910000000003</v>
      </c>
      <c r="I36" s="30" t="s">
        <v>478</v>
      </c>
    </row>
    <row r="37" spans="1:10" x14ac:dyDescent="0.25">
      <c r="A37" s="61" t="s">
        <v>487</v>
      </c>
      <c r="B37" s="62">
        <v>45820</v>
      </c>
      <c r="C37" s="63" t="s">
        <v>9</v>
      </c>
      <c r="D37" s="64" t="s">
        <v>8</v>
      </c>
      <c r="E37" s="64" t="s">
        <v>10</v>
      </c>
      <c r="F37" s="61" t="s">
        <v>488</v>
      </c>
      <c r="G37" s="65">
        <v>400</v>
      </c>
      <c r="H37" s="66">
        <f>H36-G37</f>
        <v>11895.910000000003</v>
      </c>
      <c r="I37" s="71" t="s">
        <v>478</v>
      </c>
    </row>
    <row r="38" spans="1:10" x14ac:dyDescent="0.25">
      <c r="A38" s="61" t="s">
        <v>480</v>
      </c>
      <c r="B38" s="62">
        <v>45821</v>
      </c>
      <c r="C38" s="63" t="s">
        <v>9</v>
      </c>
      <c r="D38" s="64" t="s">
        <v>8</v>
      </c>
      <c r="E38" s="64" t="s">
        <v>10</v>
      </c>
      <c r="F38" s="61" t="s">
        <v>497</v>
      </c>
      <c r="G38" s="65">
        <v>400</v>
      </c>
      <c r="H38" s="66">
        <f>H37-G38</f>
        <v>11495.910000000003</v>
      </c>
      <c r="I38" s="71" t="s">
        <v>478</v>
      </c>
    </row>
    <row r="39" spans="1:10" x14ac:dyDescent="0.25">
      <c r="A39" s="30" t="s">
        <v>498</v>
      </c>
      <c r="B39" s="31">
        <v>45821</v>
      </c>
      <c r="C39" s="33">
        <v>54164</v>
      </c>
      <c r="D39" s="30" t="s">
        <v>8</v>
      </c>
      <c r="E39" s="30" t="s">
        <v>10</v>
      </c>
      <c r="F39" s="30" t="s">
        <v>498</v>
      </c>
      <c r="G39" s="32">
        <f>131625+45685</f>
        <v>177310</v>
      </c>
      <c r="H39" s="32">
        <f>H38+G39</f>
        <v>188805.91</v>
      </c>
      <c r="I39" s="30" t="s">
        <v>478</v>
      </c>
    </row>
    <row r="40" spans="1:10" x14ac:dyDescent="0.25">
      <c r="A40" s="61" t="s">
        <v>499</v>
      </c>
      <c r="B40" s="62">
        <v>45821</v>
      </c>
      <c r="C40" s="63" t="s">
        <v>9</v>
      </c>
      <c r="D40" s="64" t="s">
        <v>8</v>
      </c>
      <c r="E40" s="64" t="s">
        <v>10</v>
      </c>
      <c r="F40" s="61" t="s">
        <v>500</v>
      </c>
      <c r="G40" s="65">
        <v>600</v>
      </c>
      <c r="H40" s="66">
        <f>H39-G40</f>
        <v>188205.91</v>
      </c>
      <c r="I40" s="71" t="s">
        <v>478</v>
      </c>
    </row>
    <row r="41" spans="1:10" x14ac:dyDescent="0.25">
      <c r="A41" s="61" t="s">
        <v>501</v>
      </c>
      <c r="B41" s="62">
        <v>45821</v>
      </c>
      <c r="C41" s="63" t="s">
        <v>9</v>
      </c>
      <c r="D41" s="64" t="s">
        <v>8</v>
      </c>
      <c r="E41" s="64" t="s">
        <v>10</v>
      </c>
      <c r="F41" s="61" t="s">
        <v>502</v>
      </c>
      <c r="G41" s="65">
        <v>1080</v>
      </c>
      <c r="H41" s="66">
        <f t="shared" ref="H41:H46" si="2">H40-G41</f>
        <v>187125.91</v>
      </c>
      <c r="I41" s="71" t="s">
        <v>478</v>
      </c>
    </row>
    <row r="42" spans="1:10" x14ac:dyDescent="0.25">
      <c r="A42" s="61" t="s">
        <v>499</v>
      </c>
      <c r="B42" s="62">
        <v>45821</v>
      </c>
      <c r="C42" s="63" t="s">
        <v>9</v>
      </c>
      <c r="D42" s="64" t="s">
        <v>8</v>
      </c>
      <c r="E42" s="64" t="s">
        <v>10</v>
      </c>
      <c r="F42" s="61" t="s">
        <v>502</v>
      </c>
      <c r="G42" s="65">
        <v>480</v>
      </c>
      <c r="H42" s="66">
        <f t="shared" si="2"/>
        <v>186645.91</v>
      </c>
      <c r="I42" s="71" t="s">
        <v>478</v>
      </c>
    </row>
    <row r="43" spans="1:10" x14ac:dyDescent="0.25">
      <c r="A43" s="61" t="s">
        <v>503</v>
      </c>
      <c r="B43" s="62">
        <v>45821</v>
      </c>
      <c r="C43" s="63" t="s">
        <v>9</v>
      </c>
      <c r="D43" s="64" t="s">
        <v>8</v>
      </c>
      <c r="E43" s="64" t="s">
        <v>10</v>
      </c>
      <c r="F43" s="61" t="s">
        <v>502</v>
      </c>
      <c r="G43" s="65">
        <v>1080</v>
      </c>
      <c r="H43" s="66">
        <f t="shared" si="2"/>
        <v>185565.91</v>
      </c>
      <c r="I43" s="71" t="s">
        <v>478</v>
      </c>
    </row>
    <row r="44" spans="1:10" x14ac:dyDescent="0.25">
      <c r="A44" s="61" t="s">
        <v>26</v>
      </c>
      <c r="B44" s="62">
        <v>45821</v>
      </c>
      <c r="C44" s="63" t="s">
        <v>9</v>
      </c>
      <c r="D44" s="64" t="s">
        <v>8</v>
      </c>
      <c r="E44" s="64" t="s">
        <v>10</v>
      </c>
      <c r="F44" s="61" t="s">
        <v>26</v>
      </c>
      <c r="G44" s="65">
        <v>42235.141428571427</v>
      </c>
      <c r="H44" s="66">
        <f t="shared" si="2"/>
        <v>143330.76857142858</v>
      </c>
      <c r="I44" s="71" t="s">
        <v>478</v>
      </c>
    </row>
    <row r="45" spans="1:10" x14ac:dyDescent="0.25">
      <c r="A45" s="61" t="s">
        <v>34</v>
      </c>
      <c r="B45" s="62">
        <v>45821</v>
      </c>
      <c r="C45" s="63" t="s">
        <v>9</v>
      </c>
      <c r="D45" s="64" t="s">
        <v>8</v>
      </c>
      <c r="E45" s="64" t="s">
        <v>10</v>
      </c>
      <c r="F45" s="61" t="s">
        <v>34</v>
      </c>
      <c r="G45" s="65">
        <v>89405.94</v>
      </c>
      <c r="H45" s="66">
        <f t="shared" si="2"/>
        <v>53924.828571428574</v>
      </c>
      <c r="I45" s="71" t="s">
        <v>478</v>
      </c>
    </row>
    <row r="46" spans="1:10" x14ac:dyDescent="0.25">
      <c r="A46" s="61" t="s">
        <v>503</v>
      </c>
      <c r="B46" s="62">
        <v>45821</v>
      </c>
      <c r="C46" s="63" t="s">
        <v>9</v>
      </c>
      <c r="D46" s="64" t="s">
        <v>8</v>
      </c>
      <c r="E46" s="64" t="s">
        <v>10</v>
      </c>
      <c r="F46" s="61" t="s">
        <v>504</v>
      </c>
      <c r="G46" s="65">
        <v>540</v>
      </c>
      <c r="H46" s="66">
        <f t="shared" si="2"/>
        <v>53384.828571428574</v>
      </c>
      <c r="I46" s="71" t="s">
        <v>478</v>
      </c>
      <c r="J46" s="19">
        <f>+G46+G43+G42+G41</f>
        <v>3180</v>
      </c>
    </row>
    <row r="47" spans="1:10" x14ac:dyDescent="0.25">
      <c r="A47" s="61" t="s">
        <v>505</v>
      </c>
      <c r="B47" s="62">
        <v>45821</v>
      </c>
      <c r="C47" s="63" t="s">
        <v>9</v>
      </c>
      <c r="D47" s="64" t="s">
        <v>8</v>
      </c>
      <c r="E47" s="64" t="s">
        <v>10</v>
      </c>
      <c r="F47" s="61" t="s">
        <v>507</v>
      </c>
      <c r="G47" s="65">
        <v>165</v>
      </c>
      <c r="H47" s="66">
        <f>H46-G47</f>
        <v>53219.828571428574</v>
      </c>
      <c r="I47" s="71" t="s">
        <v>478</v>
      </c>
    </row>
    <row r="48" spans="1:10" x14ac:dyDescent="0.25">
      <c r="A48" s="61" t="s">
        <v>505</v>
      </c>
      <c r="B48" s="62">
        <v>45821</v>
      </c>
      <c r="C48" s="63" t="s">
        <v>9</v>
      </c>
      <c r="D48" s="64" t="s">
        <v>8</v>
      </c>
      <c r="E48" s="64" t="s">
        <v>10</v>
      </c>
      <c r="F48" s="61" t="s">
        <v>508</v>
      </c>
      <c r="G48" s="65">
        <v>60</v>
      </c>
      <c r="H48" s="66">
        <f>H47-G48</f>
        <v>53159.828571428574</v>
      </c>
      <c r="I48" s="71" t="s">
        <v>478</v>
      </c>
    </row>
    <row r="49" spans="1:9" x14ac:dyDescent="0.25">
      <c r="A49" s="61" t="s">
        <v>505</v>
      </c>
      <c r="B49" s="62">
        <v>45821</v>
      </c>
      <c r="C49" s="63" t="s">
        <v>9</v>
      </c>
      <c r="D49" s="64" t="s">
        <v>8</v>
      </c>
      <c r="E49" s="64" t="s">
        <v>10</v>
      </c>
      <c r="F49" s="61" t="s">
        <v>506</v>
      </c>
      <c r="G49" s="65">
        <v>135</v>
      </c>
      <c r="H49" s="66">
        <f>H48-G49</f>
        <v>53024.828571428574</v>
      </c>
      <c r="I49" s="71" t="s">
        <v>478</v>
      </c>
    </row>
    <row r="50" spans="1:9" x14ac:dyDescent="0.25">
      <c r="A50" s="64" t="s">
        <v>28</v>
      </c>
      <c r="B50" s="62">
        <v>45821</v>
      </c>
      <c r="C50" s="63" t="s">
        <v>9</v>
      </c>
      <c r="D50" s="64" t="s">
        <v>8</v>
      </c>
      <c r="E50" s="64" t="s">
        <v>10</v>
      </c>
      <c r="F50" s="64" t="s">
        <v>28</v>
      </c>
      <c r="G50" s="65">
        <v>1800</v>
      </c>
      <c r="H50" s="66">
        <f t="shared" ref="H50:H59" si="3">H49-G50</f>
        <v>51224.828571428574</v>
      </c>
      <c r="I50" s="71" t="s">
        <v>478</v>
      </c>
    </row>
    <row r="51" spans="1:9" x14ac:dyDescent="0.25">
      <c r="A51" s="64" t="s">
        <v>30</v>
      </c>
      <c r="B51" s="62">
        <v>45821</v>
      </c>
      <c r="C51" s="63" t="s">
        <v>9</v>
      </c>
      <c r="D51" s="64" t="s">
        <v>8</v>
      </c>
      <c r="E51" s="64" t="s">
        <v>10</v>
      </c>
      <c r="F51" s="64" t="s">
        <v>30</v>
      </c>
      <c r="G51" s="65">
        <v>2800</v>
      </c>
      <c r="H51" s="66">
        <f t="shared" si="3"/>
        <v>48424.828571428574</v>
      </c>
      <c r="I51" s="71" t="s">
        <v>478</v>
      </c>
    </row>
    <row r="52" spans="1:9" x14ac:dyDescent="0.25">
      <c r="A52" s="64" t="s">
        <v>31</v>
      </c>
      <c r="B52" s="62">
        <v>45821</v>
      </c>
      <c r="C52" s="63" t="s">
        <v>9</v>
      </c>
      <c r="D52" s="64" t="s">
        <v>8</v>
      </c>
      <c r="E52" s="64" t="s">
        <v>10</v>
      </c>
      <c r="F52" s="64" t="s">
        <v>31</v>
      </c>
      <c r="G52" s="65">
        <v>5000</v>
      </c>
      <c r="H52" s="66">
        <f t="shared" si="3"/>
        <v>43424.828571428574</v>
      </c>
      <c r="I52" s="71" t="s">
        <v>478</v>
      </c>
    </row>
    <row r="53" spans="1:9" x14ac:dyDescent="0.25">
      <c r="A53" s="64" t="s">
        <v>29</v>
      </c>
      <c r="B53" s="62">
        <v>45821</v>
      </c>
      <c r="C53" s="63" t="s">
        <v>9</v>
      </c>
      <c r="D53" s="64" t="s">
        <v>8</v>
      </c>
      <c r="E53" s="64" t="s">
        <v>10</v>
      </c>
      <c r="F53" s="64" t="s">
        <v>29</v>
      </c>
      <c r="G53" s="65">
        <v>2000</v>
      </c>
      <c r="H53" s="66">
        <f t="shared" si="3"/>
        <v>41424.828571428574</v>
      </c>
      <c r="I53" s="71" t="s">
        <v>478</v>
      </c>
    </row>
    <row r="54" spans="1:9" x14ac:dyDescent="0.25">
      <c r="A54" s="64" t="s">
        <v>36</v>
      </c>
      <c r="B54" s="62">
        <v>45821</v>
      </c>
      <c r="C54" s="63" t="s">
        <v>9</v>
      </c>
      <c r="D54" s="64" t="s">
        <v>8</v>
      </c>
      <c r="E54" s="64" t="s">
        <v>10</v>
      </c>
      <c r="F54" s="64" t="s">
        <v>36</v>
      </c>
      <c r="G54" s="65">
        <v>2000</v>
      </c>
      <c r="H54" s="66">
        <f t="shared" si="3"/>
        <v>39424.828571428574</v>
      </c>
      <c r="I54" s="71" t="s">
        <v>478</v>
      </c>
    </row>
    <row r="55" spans="1:9" x14ac:dyDescent="0.25">
      <c r="A55" s="64" t="s">
        <v>337</v>
      </c>
      <c r="B55" s="62">
        <v>45821</v>
      </c>
      <c r="C55" s="63" t="s">
        <v>9</v>
      </c>
      <c r="D55" s="64" t="s">
        <v>8</v>
      </c>
      <c r="E55" s="64" t="s">
        <v>10</v>
      </c>
      <c r="F55" s="64" t="s">
        <v>337</v>
      </c>
      <c r="G55" s="65">
        <v>2000</v>
      </c>
      <c r="H55" s="66">
        <f t="shared" si="3"/>
        <v>37424.828571428574</v>
      </c>
      <c r="I55" s="71" t="s">
        <v>478</v>
      </c>
    </row>
    <row r="56" spans="1:9" x14ac:dyDescent="0.25">
      <c r="A56" s="64" t="s">
        <v>402</v>
      </c>
      <c r="B56" s="62">
        <v>45821</v>
      </c>
      <c r="C56" s="63" t="s">
        <v>9</v>
      </c>
      <c r="D56" s="64" t="s">
        <v>8</v>
      </c>
      <c r="E56" s="64" t="s">
        <v>10</v>
      </c>
      <c r="F56" s="64" t="s">
        <v>402</v>
      </c>
      <c r="G56" s="65">
        <v>3000</v>
      </c>
      <c r="H56" s="66">
        <f t="shared" si="3"/>
        <v>34424.828571428574</v>
      </c>
      <c r="I56" s="71" t="s">
        <v>478</v>
      </c>
    </row>
    <row r="57" spans="1:9" x14ac:dyDescent="0.25">
      <c r="A57" s="64" t="s">
        <v>273</v>
      </c>
      <c r="B57" s="62">
        <v>45821</v>
      </c>
      <c r="C57" s="63" t="s">
        <v>9</v>
      </c>
      <c r="D57" s="64" t="s">
        <v>8</v>
      </c>
      <c r="E57" s="64" t="s">
        <v>10</v>
      </c>
      <c r="F57" s="64" t="s">
        <v>273</v>
      </c>
      <c r="G57" s="65">
        <v>2000</v>
      </c>
      <c r="H57" s="66">
        <f t="shared" si="3"/>
        <v>32424.828571428574</v>
      </c>
      <c r="I57" s="71" t="s">
        <v>478</v>
      </c>
    </row>
    <row r="58" spans="1:9" x14ac:dyDescent="0.25">
      <c r="A58" s="64" t="s">
        <v>407</v>
      </c>
      <c r="B58" s="62">
        <v>45821</v>
      </c>
      <c r="C58" s="63" t="s">
        <v>9</v>
      </c>
      <c r="D58" s="64" t="s">
        <v>8</v>
      </c>
      <c r="E58" s="64" t="s">
        <v>10</v>
      </c>
      <c r="F58" s="64" t="s">
        <v>407</v>
      </c>
      <c r="G58" s="65">
        <v>7230</v>
      </c>
      <c r="H58" s="66">
        <f t="shared" si="3"/>
        <v>25194.828571428574</v>
      </c>
      <c r="I58" s="71" t="s">
        <v>478</v>
      </c>
    </row>
    <row r="59" spans="1:9" x14ac:dyDescent="0.25">
      <c r="A59" s="64" t="s">
        <v>408</v>
      </c>
      <c r="B59" s="62">
        <v>45821</v>
      </c>
      <c r="C59" s="63" t="s">
        <v>9</v>
      </c>
      <c r="D59" s="64" t="s">
        <v>8</v>
      </c>
      <c r="E59" s="64" t="s">
        <v>10</v>
      </c>
      <c r="F59" s="64" t="s">
        <v>408</v>
      </c>
      <c r="G59" s="65">
        <v>399</v>
      </c>
      <c r="H59" s="66">
        <f t="shared" si="3"/>
        <v>24795.828571428574</v>
      </c>
      <c r="I59" s="71" t="s">
        <v>478</v>
      </c>
    </row>
    <row r="60" spans="1:9" x14ac:dyDescent="0.25">
      <c r="A60" s="64" t="s">
        <v>509</v>
      </c>
      <c r="B60" s="62">
        <v>45822</v>
      </c>
      <c r="C60" s="63" t="s">
        <v>9</v>
      </c>
      <c r="D60" s="64" t="s">
        <v>8</v>
      </c>
      <c r="E60" s="64" t="s">
        <v>10</v>
      </c>
      <c r="F60" s="64" t="s">
        <v>510</v>
      </c>
      <c r="G60" s="65">
        <v>10000</v>
      </c>
      <c r="H60" s="66">
        <f>H59-G60</f>
        <v>14795.828571428574</v>
      </c>
      <c r="I60" s="71" t="s">
        <v>478</v>
      </c>
    </row>
    <row r="61" spans="1:9" x14ac:dyDescent="0.25">
      <c r="A61" s="64" t="s">
        <v>511</v>
      </c>
      <c r="B61" s="62">
        <v>45822</v>
      </c>
      <c r="C61" s="63" t="s">
        <v>9</v>
      </c>
      <c r="D61" s="64" t="s">
        <v>8</v>
      </c>
      <c r="E61" s="64" t="s">
        <v>10</v>
      </c>
      <c r="F61" s="64" t="s">
        <v>391</v>
      </c>
      <c r="G61" s="65">
        <v>3282</v>
      </c>
      <c r="H61" s="66">
        <f>H60-G61</f>
        <v>11513.828571428574</v>
      </c>
      <c r="I61" s="71" t="s">
        <v>478</v>
      </c>
    </row>
    <row r="62" spans="1:9" x14ac:dyDescent="0.25">
      <c r="A62" s="64" t="s">
        <v>512</v>
      </c>
      <c r="B62" s="62">
        <v>45822</v>
      </c>
      <c r="C62" s="63" t="s">
        <v>9</v>
      </c>
      <c r="D62" s="64" t="s">
        <v>8</v>
      </c>
      <c r="E62" s="64" t="s">
        <v>10</v>
      </c>
      <c r="F62" s="64" t="s">
        <v>513</v>
      </c>
      <c r="G62" s="65">
        <v>180</v>
      </c>
      <c r="H62" s="66">
        <f>H61-G62</f>
        <v>11333.828571428574</v>
      </c>
      <c r="I62" s="71" t="s">
        <v>478</v>
      </c>
    </row>
    <row r="63" spans="1:9" x14ac:dyDescent="0.25">
      <c r="A63" s="30" t="s">
        <v>514</v>
      </c>
      <c r="B63" s="31">
        <v>45821</v>
      </c>
      <c r="C63" s="33" t="s">
        <v>466</v>
      </c>
      <c r="D63" s="30" t="s">
        <v>8</v>
      </c>
      <c r="E63" s="30" t="s">
        <v>10</v>
      </c>
      <c r="F63" s="30" t="s">
        <v>514</v>
      </c>
      <c r="G63" s="32">
        <v>68.5</v>
      </c>
      <c r="H63" s="32">
        <f>H62+G63</f>
        <v>11402.328571428574</v>
      </c>
      <c r="I63" s="30" t="s">
        <v>478</v>
      </c>
    </row>
    <row r="64" spans="1:9" x14ac:dyDescent="0.25">
      <c r="A64" s="64" t="s">
        <v>485</v>
      </c>
      <c r="B64" s="62">
        <v>45824</v>
      </c>
      <c r="C64" s="63" t="s">
        <v>9</v>
      </c>
      <c r="D64" s="64" t="s">
        <v>8</v>
      </c>
      <c r="E64" s="64" t="s">
        <v>10</v>
      </c>
      <c r="F64" s="64" t="s">
        <v>516</v>
      </c>
      <c r="G64" s="65">
        <v>350</v>
      </c>
      <c r="H64" s="65">
        <f>H63-G64</f>
        <v>11052.328571428574</v>
      </c>
      <c r="I64" s="71" t="s">
        <v>478</v>
      </c>
    </row>
    <row r="65" spans="1:9" x14ac:dyDescent="0.25">
      <c r="A65" s="61" t="s">
        <v>480</v>
      </c>
      <c r="B65" s="62">
        <v>45824</v>
      </c>
      <c r="C65" s="63" t="s">
        <v>9</v>
      </c>
      <c r="D65" s="64" t="s">
        <v>8</v>
      </c>
      <c r="E65" s="64" t="s">
        <v>10</v>
      </c>
      <c r="F65" s="61" t="s">
        <v>517</v>
      </c>
      <c r="G65" s="65">
        <v>400</v>
      </c>
      <c r="H65" s="65">
        <f>H64-G65</f>
        <v>10652.328571428574</v>
      </c>
      <c r="I65" s="71" t="s">
        <v>478</v>
      </c>
    </row>
    <row r="66" spans="1:9" x14ac:dyDescent="0.25">
      <c r="A66" s="30" t="s">
        <v>474</v>
      </c>
      <c r="B66" s="31">
        <v>45825</v>
      </c>
      <c r="C66" s="33" t="s">
        <v>466</v>
      </c>
      <c r="D66" s="30" t="s">
        <v>8</v>
      </c>
      <c r="E66" s="30" t="s">
        <v>10</v>
      </c>
      <c r="F66" s="30" t="s">
        <v>515</v>
      </c>
      <c r="G66" s="32">
        <v>585.5</v>
      </c>
      <c r="H66" s="32">
        <f>H65+G66</f>
        <v>11237.828571428574</v>
      </c>
      <c r="I66" s="75" t="s">
        <v>478</v>
      </c>
    </row>
    <row r="67" spans="1:9" x14ac:dyDescent="0.25">
      <c r="A67" s="64" t="s">
        <v>474</v>
      </c>
      <c r="B67" s="62">
        <v>45825</v>
      </c>
      <c r="C67" s="63" t="s">
        <v>9</v>
      </c>
      <c r="D67" s="64" t="s">
        <v>8</v>
      </c>
      <c r="E67" s="64" t="s">
        <v>10</v>
      </c>
      <c r="F67" s="64" t="s">
        <v>518</v>
      </c>
      <c r="G67" s="65">
        <v>200</v>
      </c>
      <c r="H67" s="66">
        <f>H66-G67</f>
        <v>11037.828571428574</v>
      </c>
      <c r="I67" s="71" t="s">
        <v>478</v>
      </c>
    </row>
    <row r="68" spans="1:9" x14ac:dyDescent="0.25">
      <c r="A68" s="61" t="s">
        <v>480</v>
      </c>
      <c r="B68" s="62">
        <v>45824</v>
      </c>
      <c r="C68" s="63" t="s">
        <v>9</v>
      </c>
      <c r="D68" s="64" t="s">
        <v>8</v>
      </c>
      <c r="E68" s="64" t="s">
        <v>10</v>
      </c>
      <c r="F68" s="61" t="s">
        <v>522</v>
      </c>
      <c r="G68" s="65">
        <v>400</v>
      </c>
      <c r="H68" s="66">
        <f t="shared" ref="H68:H76" si="4">H67-G68</f>
        <v>10637.828571428574</v>
      </c>
      <c r="I68" s="71" t="s">
        <v>478</v>
      </c>
    </row>
    <row r="69" spans="1:9" x14ac:dyDescent="0.25">
      <c r="A69" s="61" t="s">
        <v>480</v>
      </c>
      <c r="B69" s="62">
        <v>45827</v>
      </c>
      <c r="C69" s="63" t="s">
        <v>9</v>
      </c>
      <c r="D69" s="64" t="s">
        <v>8</v>
      </c>
      <c r="E69" s="64" t="s">
        <v>10</v>
      </c>
      <c r="F69" s="61" t="s">
        <v>521</v>
      </c>
      <c r="G69" s="65">
        <v>500</v>
      </c>
      <c r="H69" s="66">
        <f t="shared" si="4"/>
        <v>10137.828571428574</v>
      </c>
      <c r="I69" s="71" t="s">
        <v>478</v>
      </c>
    </row>
    <row r="70" spans="1:9" x14ac:dyDescent="0.25">
      <c r="A70" s="64" t="s">
        <v>474</v>
      </c>
      <c r="B70" s="62">
        <v>45827</v>
      </c>
      <c r="C70" s="63" t="s">
        <v>9</v>
      </c>
      <c r="D70" s="64" t="s">
        <v>8</v>
      </c>
      <c r="E70" s="64" t="s">
        <v>10</v>
      </c>
      <c r="F70" s="64" t="s">
        <v>519</v>
      </c>
      <c r="G70" s="65">
        <v>17</v>
      </c>
      <c r="H70" s="66">
        <f t="shared" si="4"/>
        <v>10120.828571428574</v>
      </c>
      <c r="I70" s="71" t="s">
        <v>478</v>
      </c>
    </row>
    <row r="71" spans="1:9" x14ac:dyDescent="0.25">
      <c r="A71" s="64" t="s">
        <v>474</v>
      </c>
      <c r="B71" s="62">
        <v>45827</v>
      </c>
      <c r="C71" s="63" t="s">
        <v>9</v>
      </c>
      <c r="D71" s="64" t="s">
        <v>8</v>
      </c>
      <c r="E71" s="64" t="s">
        <v>10</v>
      </c>
      <c r="F71" s="64" t="s">
        <v>520</v>
      </c>
      <c r="G71" s="65">
        <v>50</v>
      </c>
      <c r="H71" s="66">
        <f t="shared" si="4"/>
        <v>10070.828571428574</v>
      </c>
      <c r="I71" s="71" t="s">
        <v>478</v>
      </c>
    </row>
    <row r="72" spans="1:9" x14ac:dyDescent="0.25">
      <c r="A72" s="64" t="s">
        <v>480</v>
      </c>
      <c r="B72" s="62">
        <v>45828</v>
      </c>
      <c r="C72" s="63" t="s">
        <v>9</v>
      </c>
      <c r="D72" s="64" t="s">
        <v>8</v>
      </c>
      <c r="E72" s="64" t="s">
        <v>10</v>
      </c>
      <c r="F72" s="64" t="s">
        <v>523</v>
      </c>
      <c r="G72" s="65">
        <v>300</v>
      </c>
      <c r="H72" s="66">
        <f t="shared" si="4"/>
        <v>9770.8285714285739</v>
      </c>
      <c r="I72" s="71" t="s">
        <v>478</v>
      </c>
    </row>
    <row r="73" spans="1:9" x14ac:dyDescent="0.25">
      <c r="A73" s="64" t="s">
        <v>524</v>
      </c>
      <c r="B73" s="62">
        <v>45828</v>
      </c>
      <c r="C73" s="63" t="s">
        <v>9</v>
      </c>
      <c r="D73" s="64" t="s">
        <v>8</v>
      </c>
      <c r="E73" s="64" t="s">
        <v>10</v>
      </c>
      <c r="F73" s="64" t="s">
        <v>525</v>
      </c>
      <c r="G73" s="65">
        <v>400</v>
      </c>
      <c r="H73" s="66">
        <f t="shared" si="4"/>
        <v>9370.8285714285739</v>
      </c>
      <c r="I73" s="71" t="s">
        <v>478</v>
      </c>
    </row>
    <row r="74" spans="1:9" x14ac:dyDescent="0.25">
      <c r="A74" s="64" t="s">
        <v>499</v>
      </c>
      <c r="B74" s="62">
        <v>45828</v>
      </c>
      <c r="C74" s="63" t="s">
        <v>9</v>
      </c>
      <c r="D74" s="64" t="s">
        <v>8</v>
      </c>
      <c r="E74" s="64" t="s">
        <v>10</v>
      </c>
      <c r="F74" s="64" t="s">
        <v>526</v>
      </c>
      <c r="G74" s="65">
        <v>1000</v>
      </c>
      <c r="H74" s="66">
        <f t="shared" si="4"/>
        <v>8370.8285714285739</v>
      </c>
      <c r="I74" s="71" t="s">
        <v>478</v>
      </c>
    </row>
    <row r="75" spans="1:9" x14ac:dyDescent="0.25">
      <c r="A75" s="64" t="s">
        <v>483</v>
      </c>
      <c r="B75" s="62">
        <v>45828</v>
      </c>
      <c r="C75" s="63" t="s">
        <v>9</v>
      </c>
      <c r="D75" s="64" t="s">
        <v>8</v>
      </c>
      <c r="E75" s="64" t="s">
        <v>10</v>
      </c>
      <c r="F75" s="64" t="s">
        <v>527</v>
      </c>
      <c r="G75" s="65">
        <v>212</v>
      </c>
      <c r="H75" s="66">
        <f t="shared" si="4"/>
        <v>8158.8285714285739</v>
      </c>
      <c r="I75" s="71" t="s">
        <v>478</v>
      </c>
    </row>
    <row r="76" spans="1:9" x14ac:dyDescent="0.25">
      <c r="A76" s="64" t="s">
        <v>474</v>
      </c>
      <c r="B76" s="62">
        <v>45828</v>
      </c>
      <c r="C76" s="63" t="s">
        <v>9</v>
      </c>
      <c r="D76" s="64" t="s">
        <v>8</v>
      </c>
      <c r="E76" s="64" t="s">
        <v>10</v>
      </c>
      <c r="F76" s="64" t="s">
        <v>528</v>
      </c>
      <c r="G76" s="65">
        <v>500</v>
      </c>
      <c r="H76" s="66">
        <f t="shared" si="4"/>
        <v>7658.8285714285739</v>
      </c>
      <c r="I76" s="71" t="s">
        <v>478</v>
      </c>
    </row>
    <row r="77" spans="1:9" x14ac:dyDescent="0.25">
      <c r="A77" s="30" t="s">
        <v>529</v>
      </c>
      <c r="B77" s="31">
        <v>45828</v>
      </c>
      <c r="C77" s="33">
        <v>54292</v>
      </c>
      <c r="D77" s="30" t="s">
        <v>8</v>
      </c>
      <c r="E77" s="30" t="s">
        <v>10</v>
      </c>
      <c r="F77" s="30" t="s">
        <v>529</v>
      </c>
      <c r="G77" s="32">
        <f>46783+32513</f>
        <v>79296</v>
      </c>
      <c r="H77" s="32">
        <f>H76+G77</f>
        <v>86954.828571428574</v>
      </c>
      <c r="I77" s="75" t="s">
        <v>24</v>
      </c>
    </row>
    <row r="78" spans="1:9" x14ac:dyDescent="0.25">
      <c r="A78" s="64" t="s">
        <v>26</v>
      </c>
      <c r="B78" s="62">
        <v>45828</v>
      </c>
      <c r="C78" s="63" t="s">
        <v>9</v>
      </c>
      <c r="D78" s="64" t="s">
        <v>8</v>
      </c>
      <c r="E78" s="64" t="s">
        <v>10</v>
      </c>
      <c r="F78" s="64" t="s">
        <v>26</v>
      </c>
      <c r="G78" s="65">
        <f>320+46788.47</f>
        <v>47108.47</v>
      </c>
      <c r="H78" s="66">
        <f>H77-G78</f>
        <v>39846.358571428573</v>
      </c>
      <c r="I78" s="71" t="s">
        <v>24</v>
      </c>
    </row>
    <row r="79" spans="1:9" x14ac:dyDescent="0.25">
      <c r="A79" s="30" t="s">
        <v>531</v>
      </c>
      <c r="B79" s="31">
        <v>45828</v>
      </c>
      <c r="C79" s="33" t="s">
        <v>466</v>
      </c>
      <c r="D79" s="30" t="s">
        <v>8</v>
      </c>
      <c r="E79" s="30" t="s">
        <v>10</v>
      </c>
      <c r="F79" s="30" t="s">
        <v>530</v>
      </c>
      <c r="G79" s="32">
        <v>1500</v>
      </c>
      <c r="H79" s="32">
        <f>H78+G79</f>
        <v>41346.358571428573</v>
      </c>
      <c r="I79" s="75" t="s">
        <v>24</v>
      </c>
    </row>
    <row r="80" spans="1:9" x14ac:dyDescent="0.25">
      <c r="A80" s="30" t="s">
        <v>503</v>
      </c>
      <c r="B80" s="31">
        <v>45828</v>
      </c>
      <c r="C80" s="33" t="s">
        <v>466</v>
      </c>
      <c r="D80" s="30" t="s">
        <v>8</v>
      </c>
      <c r="E80" s="30" t="s">
        <v>10</v>
      </c>
      <c r="F80" s="30" t="s">
        <v>532</v>
      </c>
      <c r="G80" s="32">
        <v>540</v>
      </c>
      <c r="H80" s="32">
        <f>H79+G80</f>
        <v>41886.358571428573</v>
      </c>
      <c r="I80" s="75" t="s">
        <v>24</v>
      </c>
    </row>
    <row r="81" spans="1:9" x14ac:dyDescent="0.25">
      <c r="A81" s="64" t="s">
        <v>535</v>
      </c>
      <c r="B81" s="62">
        <v>45829</v>
      </c>
      <c r="C81" s="63" t="s">
        <v>9</v>
      </c>
      <c r="D81" s="64" t="s">
        <v>8</v>
      </c>
      <c r="E81" s="64" t="s">
        <v>10</v>
      </c>
      <c r="F81" s="64" t="s">
        <v>535</v>
      </c>
      <c r="G81" s="65">
        <v>2000</v>
      </c>
      <c r="H81" s="66">
        <f>H80-G81</f>
        <v>39886.358571428573</v>
      </c>
      <c r="I81" s="71" t="s">
        <v>24</v>
      </c>
    </row>
    <row r="82" spans="1:9" x14ac:dyDescent="0.25">
      <c r="A82" s="64" t="s">
        <v>470</v>
      </c>
      <c r="B82" s="62">
        <v>45829</v>
      </c>
      <c r="C82" s="63" t="s">
        <v>9</v>
      </c>
      <c r="D82" s="64" t="s">
        <v>8</v>
      </c>
      <c r="E82" s="64" t="s">
        <v>10</v>
      </c>
      <c r="F82" s="64" t="s">
        <v>470</v>
      </c>
      <c r="G82" s="65">
        <v>2135</v>
      </c>
      <c r="H82" s="66">
        <f t="shared" ref="H82:H96" si="5">H81-G82</f>
        <v>37751.358571428573</v>
      </c>
      <c r="I82" s="71" t="s">
        <v>24</v>
      </c>
    </row>
    <row r="83" spans="1:9" x14ac:dyDescent="0.25">
      <c r="A83" s="64" t="s">
        <v>487</v>
      </c>
      <c r="B83" s="62">
        <v>45829</v>
      </c>
      <c r="C83" s="63" t="s">
        <v>9</v>
      </c>
      <c r="D83" s="64" t="s">
        <v>8</v>
      </c>
      <c r="E83" s="64" t="s">
        <v>10</v>
      </c>
      <c r="F83" s="64" t="s">
        <v>539</v>
      </c>
      <c r="G83" s="65">
        <v>1050</v>
      </c>
      <c r="H83" s="66">
        <f t="shared" si="5"/>
        <v>36701.358571428573</v>
      </c>
      <c r="I83" s="71" t="s">
        <v>24</v>
      </c>
    </row>
    <row r="84" spans="1:9" x14ac:dyDescent="0.25">
      <c r="A84" s="64" t="s">
        <v>536</v>
      </c>
      <c r="B84" s="62">
        <v>45829</v>
      </c>
      <c r="C84" s="63" t="s">
        <v>9</v>
      </c>
      <c r="D84" s="64" t="s">
        <v>8</v>
      </c>
      <c r="E84" s="64" t="s">
        <v>10</v>
      </c>
      <c r="F84" s="64" t="s">
        <v>536</v>
      </c>
      <c r="G84" s="65">
        <v>18000</v>
      </c>
      <c r="H84" s="66">
        <f t="shared" si="5"/>
        <v>18701.358571428573</v>
      </c>
      <c r="I84" s="71" t="s">
        <v>24</v>
      </c>
    </row>
    <row r="85" spans="1:9" x14ac:dyDescent="0.25">
      <c r="A85" s="64" t="s">
        <v>537</v>
      </c>
      <c r="B85" s="62">
        <v>45829</v>
      </c>
      <c r="C85" s="63" t="s">
        <v>9</v>
      </c>
      <c r="D85" s="64" t="s">
        <v>8</v>
      </c>
      <c r="E85" s="64" t="s">
        <v>10</v>
      </c>
      <c r="F85" s="64" t="s">
        <v>537</v>
      </c>
      <c r="G85" s="65">
        <v>1147</v>
      </c>
      <c r="H85" s="66">
        <f t="shared" si="5"/>
        <v>17554.358571428573</v>
      </c>
      <c r="I85" s="71" t="s">
        <v>24</v>
      </c>
    </row>
    <row r="86" spans="1:9" x14ac:dyDescent="0.25">
      <c r="A86" s="64" t="s">
        <v>538</v>
      </c>
      <c r="B86" s="62">
        <v>45829</v>
      </c>
      <c r="C86" s="63" t="s">
        <v>9</v>
      </c>
      <c r="D86" s="64" t="s">
        <v>8</v>
      </c>
      <c r="E86" s="64" t="s">
        <v>10</v>
      </c>
      <c r="F86" s="64" t="s">
        <v>538</v>
      </c>
      <c r="G86" s="65">
        <v>886</v>
      </c>
      <c r="H86" s="66">
        <f t="shared" si="5"/>
        <v>16668.358571428573</v>
      </c>
      <c r="I86" s="71" t="s">
        <v>24</v>
      </c>
    </row>
    <row r="87" spans="1:9" x14ac:dyDescent="0.25">
      <c r="A87" s="64" t="s">
        <v>480</v>
      </c>
      <c r="B87" s="62">
        <v>45831</v>
      </c>
      <c r="C87" s="63" t="s">
        <v>9</v>
      </c>
      <c r="D87" s="64" t="s">
        <v>8</v>
      </c>
      <c r="E87" s="64" t="s">
        <v>10</v>
      </c>
      <c r="F87" s="64" t="s">
        <v>25</v>
      </c>
      <c r="G87" s="65">
        <v>400</v>
      </c>
      <c r="H87" s="66">
        <f t="shared" si="5"/>
        <v>16268.358571428573</v>
      </c>
      <c r="I87" s="71" t="s">
        <v>24</v>
      </c>
    </row>
    <row r="88" spans="1:9" x14ac:dyDescent="0.25">
      <c r="A88" s="64" t="s">
        <v>540</v>
      </c>
      <c r="B88" s="62">
        <v>45831</v>
      </c>
      <c r="C88" s="63" t="s">
        <v>9</v>
      </c>
      <c r="D88" s="64" t="s">
        <v>8</v>
      </c>
      <c r="E88" s="64" t="s">
        <v>10</v>
      </c>
      <c r="F88" s="64" t="s">
        <v>541</v>
      </c>
      <c r="G88" s="65">
        <v>438.6</v>
      </c>
      <c r="H88" s="66">
        <f t="shared" si="5"/>
        <v>15829.758571428572</v>
      </c>
      <c r="I88" s="71" t="s">
        <v>24</v>
      </c>
    </row>
    <row r="89" spans="1:9" x14ac:dyDescent="0.25">
      <c r="A89" s="64" t="s">
        <v>512</v>
      </c>
      <c r="B89" s="62">
        <v>45831</v>
      </c>
      <c r="C89" s="63" t="s">
        <v>9</v>
      </c>
      <c r="D89" s="64" t="s">
        <v>8</v>
      </c>
      <c r="E89" s="64" t="s">
        <v>10</v>
      </c>
      <c r="F89" s="64" t="s">
        <v>543</v>
      </c>
      <c r="G89" s="65">
        <v>80</v>
      </c>
      <c r="H89" s="66">
        <f t="shared" si="5"/>
        <v>15749.758571428572</v>
      </c>
      <c r="I89" s="71" t="s">
        <v>24</v>
      </c>
    </row>
    <row r="90" spans="1:9" x14ac:dyDescent="0.25">
      <c r="A90" s="64" t="s">
        <v>480</v>
      </c>
      <c r="B90" s="62">
        <v>45832</v>
      </c>
      <c r="C90" s="63" t="s">
        <v>9</v>
      </c>
      <c r="D90" s="64" t="s">
        <v>8</v>
      </c>
      <c r="E90" s="64" t="s">
        <v>10</v>
      </c>
      <c r="F90" s="64" t="s">
        <v>25</v>
      </c>
      <c r="G90" s="65">
        <v>400</v>
      </c>
      <c r="H90" s="66">
        <f t="shared" si="5"/>
        <v>15349.758571428572</v>
      </c>
      <c r="I90" s="71" t="s">
        <v>24</v>
      </c>
    </row>
    <row r="91" spans="1:9" x14ac:dyDescent="0.25">
      <c r="A91" s="64" t="s">
        <v>474</v>
      </c>
      <c r="B91" s="62">
        <v>45832</v>
      </c>
      <c r="C91" s="63" t="s">
        <v>9</v>
      </c>
      <c r="D91" s="64" t="s">
        <v>8</v>
      </c>
      <c r="E91" s="64" t="s">
        <v>10</v>
      </c>
      <c r="F91" s="64" t="s">
        <v>542</v>
      </c>
      <c r="G91" s="87">
        <v>1116.5</v>
      </c>
      <c r="H91" s="66">
        <f t="shared" si="5"/>
        <v>14233.258571428572</v>
      </c>
      <c r="I91" s="71" t="s">
        <v>24</v>
      </c>
    </row>
    <row r="92" spans="1:9" x14ac:dyDescent="0.25">
      <c r="A92" s="64" t="s">
        <v>544</v>
      </c>
      <c r="B92" s="62">
        <v>45833</v>
      </c>
      <c r="C92" s="63" t="s">
        <v>9</v>
      </c>
      <c r="D92" s="64" t="s">
        <v>8</v>
      </c>
      <c r="E92" s="64" t="s">
        <v>10</v>
      </c>
      <c r="F92" s="64" t="s">
        <v>544</v>
      </c>
      <c r="G92" s="65">
        <v>900</v>
      </c>
      <c r="H92" s="66">
        <f t="shared" si="5"/>
        <v>13333.258571428572</v>
      </c>
      <c r="I92" s="71" t="s">
        <v>24</v>
      </c>
    </row>
    <row r="93" spans="1:9" x14ac:dyDescent="0.25">
      <c r="A93" s="64" t="s">
        <v>480</v>
      </c>
      <c r="B93" s="62">
        <v>45834</v>
      </c>
      <c r="C93" s="63" t="s">
        <v>9</v>
      </c>
      <c r="D93" s="64" t="s">
        <v>8</v>
      </c>
      <c r="E93" s="64" t="s">
        <v>10</v>
      </c>
      <c r="F93" s="64" t="s">
        <v>25</v>
      </c>
      <c r="G93" s="65">
        <v>400</v>
      </c>
      <c r="H93" s="66">
        <f t="shared" si="5"/>
        <v>12933.258571428572</v>
      </c>
      <c r="I93" s="71" t="s">
        <v>24</v>
      </c>
    </row>
    <row r="94" spans="1:9" x14ac:dyDescent="0.25">
      <c r="A94" s="64" t="s">
        <v>545</v>
      </c>
      <c r="B94" s="62">
        <v>45834</v>
      </c>
      <c r="C94" s="63" t="s">
        <v>9</v>
      </c>
      <c r="D94" s="64" t="s">
        <v>8</v>
      </c>
      <c r="E94" s="64" t="s">
        <v>10</v>
      </c>
      <c r="F94" s="64" t="s">
        <v>546</v>
      </c>
      <c r="G94" s="65">
        <v>2000</v>
      </c>
      <c r="H94" s="66">
        <f t="shared" si="5"/>
        <v>10933.258571428572</v>
      </c>
      <c r="I94" s="71" t="s">
        <v>24</v>
      </c>
    </row>
    <row r="95" spans="1:9" x14ac:dyDescent="0.25">
      <c r="A95" s="64" t="s">
        <v>485</v>
      </c>
      <c r="B95" s="62">
        <v>45834</v>
      </c>
      <c r="C95" s="63" t="s">
        <v>9</v>
      </c>
      <c r="D95" s="64" t="s">
        <v>8</v>
      </c>
      <c r="E95" s="64" t="s">
        <v>10</v>
      </c>
      <c r="F95" s="64" t="s">
        <v>550</v>
      </c>
      <c r="G95" s="65">
        <f>90+90+90+90</f>
        <v>360</v>
      </c>
      <c r="H95" s="66">
        <f t="shared" si="5"/>
        <v>10573.258571428572</v>
      </c>
      <c r="I95" s="71" t="s">
        <v>24</v>
      </c>
    </row>
    <row r="96" spans="1:9" x14ac:dyDescent="0.25">
      <c r="A96" s="64" t="s">
        <v>480</v>
      </c>
      <c r="B96" s="62">
        <v>45835</v>
      </c>
      <c r="C96" s="63" t="s">
        <v>9</v>
      </c>
      <c r="D96" s="64" t="s">
        <v>8</v>
      </c>
      <c r="E96" s="64" t="s">
        <v>10</v>
      </c>
      <c r="F96" s="64" t="s">
        <v>25</v>
      </c>
      <c r="G96" s="65">
        <v>400</v>
      </c>
      <c r="H96" s="66">
        <f t="shared" si="5"/>
        <v>10173.258571428572</v>
      </c>
      <c r="I96" s="71" t="s">
        <v>24</v>
      </c>
    </row>
    <row r="97" spans="1:9" x14ac:dyDescent="0.25">
      <c r="A97" s="30" t="s">
        <v>548</v>
      </c>
      <c r="B97" s="31">
        <v>45835</v>
      </c>
      <c r="C97" s="33">
        <v>54438</v>
      </c>
      <c r="D97" s="30" t="s">
        <v>8</v>
      </c>
      <c r="E97" s="30" t="s">
        <v>10</v>
      </c>
      <c r="F97" s="30" t="s">
        <v>548</v>
      </c>
      <c r="G97" s="32">
        <f>59453+14891</f>
        <v>74344</v>
      </c>
      <c r="H97" s="32">
        <f>H96+G97</f>
        <v>84517.258571428567</v>
      </c>
      <c r="I97" s="75" t="s">
        <v>24</v>
      </c>
    </row>
    <row r="98" spans="1:9" x14ac:dyDescent="0.25">
      <c r="A98" s="64" t="s">
        <v>26</v>
      </c>
      <c r="B98" s="62">
        <v>45835</v>
      </c>
      <c r="C98" s="63" t="s">
        <v>9</v>
      </c>
      <c r="D98" s="64" t="s">
        <v>8</v>
      </c>
      <c r="E98" s="64" t="s">
        <v>10</v>
      </c>
      <c r="F98" s="64" t="s">
        <v>26</v>
      </c>
      <c r="G98" s="65">
        <v>59459.72</v>
      </c>
      <c r="H98" s="66">
        <f t="shared" ref="H98:H105" si="6">H97-G98</f>
        <v>25057.538571428566</v>
      </c>
      <c r="I98" s="71" t="s">
        <v>24</v>
      </c>
    </row>
    <row r="99" spans="1:9" x14ac:dyDescent="0.25">
      <c r="A99" s="64" t="s">
        <v>547</v>
      </c>
      <c r="B99" s="62">
        <v>45835</v>
      </c>
      <c r="C99" s="63" t="s">
        <v>9</v>
      </c>
      <c r="D99" s="64" t="s">
        <v>8</v>
      </c>
      <c r="E99" s="64" t="s">
        <v>10</v>
      </c>
      <c r="F99" s="64" t="s">
        <v>547</v>
      </c>
      <c r="G99" s="65">
        <v>5000</v>
      </c>
      <c r="H99" s="66">
        <f t="shared" si="6"/>
        <v>20057.538571428566</v>
      </c>
      <c r="I99" s="71" t="s">
        <v>24</v>
      </c>
    </row>
    <row r="100" spans="1:9" x14ac:dyDescent="0.25">
      <c r="A100" s="64" t="s">
        <v>549</v>
      </c>
      <c r="B100" s="62">
        <v>45835</v>
      </c>
      <c r="C100" s="63" t="s">
        <v>9</v>
      </c>
      <c r="D100" s="64" t="s">
        <v>8</v>
      </c>
      <c r="E100" s="64" t="s">
        <v>10</v>
      </c>
      <c r="F100" s="64" t="s">
        <v>549</v>
      </c>
      <c r="G100" s="65">
        <v>2000</v>
      </c>
      <c r="H100" s="66">
        <f t="shared" si="6"/>
        <v>18057.538571428566</v>
      </c>
      <c r="I100" s="71" t="s">
        <v>24</v>
      </c>
    </row>
    <row r="101" spans="1:9" x14ac:dyDescent="0.25">
      <c r="A101" s="64" t="s">
        <v>470</v>
      </c>
      <c r="B101" s="62">
        <v>45835</v>
      </c>
      <c r="C101" s="63" t="s">
        <v>9</v>
      </c>
      <c r="D101" s="64" t="s">
        <v>8</v>
      </c>
      <c r="E101" s="64" t="s">
        <v>10</v>
      </c>
      <c r="F101" s="64" t="s">
        <v>470</v>
      </c>
      <c r="G101" s="65">
        <v>2135</v>
      </c>
      <c r="H101" s="66">
        <f t="shared" si="6"/>
        <v>15922.538571428566</v>
      </c>
      <c r="I101" s="71" t="s">
        <v>24</v>
      </c>
    </row>
    <row r="102" spans="1:9" x14ac:dyDescent="0.25">
      <c r="A102" s="64" t="s">
        <v>499</v>
      </c>
      <c r="B102" s="62">
        <v>45836</v>
      </c>
      <c r="C102" s="63" t="s">
        <v>9</v>
      </c>
      <c r="D102" s="64" t="s">
        <v>8</v>
      </c>
      <c r="E102" s="64" t="s">
        <v>10</v>
      </c>
      <c r="F102" s="64" t="s">
        <v>553</v>
      </c>
      <c r="G102" s="65">
        <v>600</v>
      </c>
      <c r="H102" s="66">
        <f t="shared" si="6"/>
        <v>15322.538571428566</v>
      </c>
      <c r="I102" s="71" t="s">
        <v>24</v>
      </c>
    </row>
    <row r="103" spans="1:9" x14ac:dyDescent="0.25">
      <c r="A103" s="64" t="s">
        <v>474</v>
      </c>
      <c r="B103" s="62">
        <v>45836</v>
      </c>
      <c r="C103" s="63" t="s">
        <v>9</v>
      </c>
      <c r="D103" s="64" t="s">
        <v>8</v>
      </c>
      <c r="E103" s="64" t="s">
        <v>10</v>
      </c>
      <c r="F103" s="64" t="s">
        <v>554</v>
      </c>
      <c r="G103" s="65">
        <v>700</v>
      </c>
      <c r="H103" s="66">
        <f t="shared" si="6"/>
        <v>14622.538571428566</v>
      </c>
      <c r="I103" s="71" t="s">
        <v>24</v>
      </c>
    </row>
    <row r="104" spans="1:9" x14ac:dyDescent="0.25">
      <c r="A104" s="64" t="s">
        <v>555</v>
      </c>
      <c r="B104" s="62">
        <v>45836</v>
      </c>
      <c r="C104" s="63" t="s">
        <v>9</v>
      </c>
      <c r="D104" s="64" t="s">
        <v>8</v>
      </c>
      <c r="E104" s="64" t="s">
        <v>10</v>
      </c>
      <c r="F104" s="64" t="s">
        <v>556</v>
      </c>
      <c r="G104" s="65">
        <v>180</v>
      </c>
      <c r="H104" s="66">
        <f t="shared" si="6"/>
        <v>14442.538571428566</v>
      </c>
      <c r="I104" s="71" t="s">
        <v>24</v>
      </c>
    </row>
    <row r="105" spans="1:9" x14ac:dyDescent="0.25">
      <c r="A105" s="64" t="s">
        <v>480</v>
      </c>
      <c r="B105" s="62">
        <v>45838</v>
      </c>
      <c r="C105" s="63" t="s">
        <v>9</v>
      </c>
      <c r="D105" s="64" t="s">
        <v>8</v>
      </c>
      <c r="E105" s="64" t="s">
        <v>10</v>
      </c>
      <c r="F105" s="64" t="s">
        <v>25</v>
      </c>
      <c r="G105" s="65">
        <v>400</v>
      </c>
      <c r="H105" s="66">
        <f t="shared" si="6"/>
        <v>14042.538571428566</v>
      </c>
      <c r="I105" s="71" t="s">
        <v>24</v>
      </c>
    </row>
    <row r="106" spans="1:9" x14ac:dyDescent="0.25">
      <c r="A106" s="30" t="s">
        <v>551</v>
      </c>
      <c r="B106" s="31">
        <v>45838</v>
      </c>
      <c r="C106" s="33">
        <v>55009</v>
      </c>
      <c r="D106" s="30" t="s">
        <v>8</v>
      </c>
      <c r="E106" s="30" t="s">
        <v>10</v>
      </c>
      <c r="F106" s="30" t="s">
        <v>551</v>
      </c>
      <c r="G106" s="32">
        <f>90127+88828+35044</f>
        <v>213999</v>
      </c>
      <c r="H106" s="32">
        <f>H105+G106</f>
        <v>228041.53857142857</v>
      </c>
      <c r="I106" s="75" t="s">
        <v>24</v>
      </c>
    </row>
    <row r="107" spans="1:9" x14ac:dyDescent="0.25">
      <c r="A107" s="64" t="s">
        <v>552</v>
      </c>
      <c r="B107" s="62">
        <v>45838</v>
      </c>
      <c r="C107" s="63" t="s">
        <v>9</v>
      </c>
      <c r="D107" s="64" t="s">
        <v>8</v>
      </c>
      <c r="E107" s="64" t="s">
        <v>10</v>
      </c>
      <c r="F107" s="64" t="s">
        <v>46</v>
      </c>
      <c r="G107" s="65">
        <v>90127.477920000005</v>
      </c>
      <c r="H107" s="66">
        <f>H106-G107</f>
        <v>137914.06065142856</v>
      </c>
      <c r="I107" s="71" t="s">
        <v>24</v>
      </c>
    </row>
    <row r="108" spans="1:9" x14ac:dyDescent="0.25">
      <c r="A108" s="64" t="s">
        <v>38</v>
      </c>
      <c r="B108" s="62">
        <v>45838</v>
      </c>
      <c r="C108" s="63" t="s">
        <v>9</v>
      </c>
      <c r="D108" s="64" t="s">
        <v>8</v>
      </c>
      <c r="E108" s="64" t="s">
        <v>10</v>
      </c>
      <c r="F108" s="64" t="s">
        <v>46</v>
      </c>
      <c r="G108" s="65">
        <v>35098.4395862069</v>
      </c>
      <c r="H108" s="66">
        <f>H107-G108</f>
        <v>102815.62106522167</v>
      </c>
      <c r="I108" s="71" t="s">
        <v>24</v>
      </c>
    </row>
    <row r="109" spans="1:9" x14ac:dyDescent="0.25">
      <c r="A109" s="64" t="s">
        <v>533</v>
      </c>
      <c r="B109" s="62">
        <v>45838</v>
      </c>
      <c r="C109" s="63" t="s">
        <v>9</v>
      </c>
      <c r="D109" s="64" t="s">
        <v>8</v>
      </c>
      <c r="E109" s="64" t="s">
        <v>10</v>
      </c>
      <c r="F109" s="64" t="s">
        <v>534</v>
      </c>
      <c r="G109" s="65">
        <v>7600</v>
      </c>
      <c r="H109" s="66">
        <f>H108-G109</f>
        <v>95215.621065221669</v>
      </c>
      <c r="I109" s="71" t="s">
        <v>24</v>
      </c>
    </row>
    <row r="110" spans="1:9" x14ac:dyDescent="0.25">
      <c r="A110" s="64" t="s">
        <v>34</v>
      </c>
      <c r="B110" s="62">
        <v>45838</v>
      </c>
      <c r="C110" s="63" t="s">
        <v>9</v>
      </c>
      <c r="D110" s="64" t="s">
        <v>8</v>
      </c>
      <c r="E110" s="64" t="s">
        <v>10</v>
      </c>
      <c r="F110" s="64" t="s">
        <v>34</v>
      </c>
      <c r="G110" s="65">
        <v>86102.000000000015</v>
      </c>
      <c r="H110" s="66">
        <f>H109-G110</f>
        <v>9113.6210652216541</v>
      </c>
      <c r="I110" s="71" t="s">
        <v>24</v>
      </c>
    </row>
    <row r="111" spans="1:9" x14ac:dyDescent="0.25">
      <c r="B111" s="3"/>
      <c r="C111" s="85"/>
    </row>
    <row r="112" spans="1:9" x14ac:dyDescent="0.25">
      <c r="B112" s="3"/>
      <c r="C112" s="85"/>
    </row>
    <row r="113" spans="2:3" x14ac:dyDescent="0.25">
      <c r="B113" s="3"/>
      <c r="C113" s="85"/>
    </row>
  </sheetData>
  <pageMargins left="0.70866141732283472" right="0.70866141732283472" top="0.74803149606299213" bottom="0.74803149606299213" header="0.31496062992125984" footer="0.31496062992125984"/>
  <pageSetup scale="2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3050-004A-4E65-91B0-F6354152F013}">
  <sheetPr codeName="Hoja22"/>
  <dimension ref="A1:I159"/>
  <sheetViews>
    <sheetView showGridLines="0" topLeftCell="A151" workbookViewId="0">
      <selection activeCell="A32" sqref="A32:XFD32"/>
    </sheetView>
  </sheetViews>
  <sheetFormatPr baseColWidth="10" defaultRowHeight="15" x14ac:dyDescent="0.25"/>
  <cols>
    <col min="1" max="1" width="43.140625" bestFit="1" customWidth="1"/>
    <col min="2" max="2" width="10.7109375" bestFit="1" customWidth="1"/>
    <col min="3" max="3" width="25.5703125" bestFit="1" customWidth="1"/>
    <col min="4" max="4" width="10.85546875" style="4" bestFit="1" customWidth="1"/>
    <col min="5" max="5" width="11.28515625" bestFit="1" customWidth="1"/>
    <col min="6" max="6" width="9.85546875" bestFit="1" customWidth="1"/>
    <col min="7" max="7" width="62.7109375" customWidth="1"/>
    <col min="8" max="8" width="12.5703125" bestFit="1" customWidth="1"/>
    <col min="9" max="9" width="11.42578125" style="4"/>
  </cols>
  <sheetData>
    <row r="1" spans="1:9" ht="30" x14ac:dyDescent="0.25">
      <c r="A1" s="142" t="s">
        <v>0</v>
      </c>
      <c r="B1" s="143" t="s">
        <v>1</v>
      </c>
      <c r="C1" s="142" t="s">
        <v>2</v>
      </c>
      <c r="D1" s="142" t="s">
        <v>3</v>
      </c>
      <c r="E1" s="142" t="s">
        <v>4</v>
      </c>
      <c r="F1" s="142" t="s">
        <v>693</v>
      </c>
      <c r="G1" s="142" t="s">
        <v>23</v>
      </c>
      <c r="H1" s="144" t="s">
        <v>43</v>
      </c>
      <c r="I1" s="144" t="s">
        <v>730</v>
      </c>
    </row>
    <row r="2" spans="1:9" x14ac:dyDescent="0.25">
      <c r="A2" t="s">
        <v>480</v>
      </c>
      <c r="B2" s="3">
        <v>45839</v>
      </c>
      <c r="C2" s="4" t="s">
        <v>9</v>
      </c>
      <c r="D2" t="s">
        <v>8</v>
      </c>
      <c r="E2" t="s">
        <v>10</v>
      </c>
      <c r="F2" t="s">
        <v>43</v>
      </c>
      <c r="G2" t="s">
        <v>25</v>
      </c>
      <c r="H2" s="115">
        <v>400</v>
      </c>
      <c r="I2" s="4" t="s">
        <v>8</v>
      </c>
    </row>
    <row r="3" spans="1:9" x14ac:dyDescent="0.25">
      <c r="A3" s="44" t="s">
        <v>557</v>
      </c>
      <c r="B3" s="3">
        <v>45839</v>
      </c>
      <c r="C3" s="4" t="s">
        <v>9</v>
      </c>
      <c r="D3" t="s">
        <v>8</v>
      </c>
      <c r="E3" t="s">
        <v>10</v>
      </c>
      <c r="F3" t="s">
        <v>43</v>
      </c>
      <c r="G3" s="44" t="s">
        <v>558</v>
      </c>
      <c r="H3" s="115">
        <v>318</v>
      </c>
      <c r="I3" s="4" t="s">
        <v>8</v>
      </c>
    </row>
    <row r="4" spans="1:9" x14ac:dyDescent="0.25">
      <c r="A4" t="s">
        <v>559</v>
      </c>
      <c r="B4" s="3">
        <v>45839</v>
      </c>
      <c r="C4" s="4" t="s">
        <v>9</v>
      </c>
      <c r="D4" t="s">
        <v>8</v>
      </c>
      <c r="E4" t="s">
        <v>10</v>
      </c>
      <c r="F4" t="s">
        <v>43</v>
      </c>
      <c r="G4" t="s">
        <v>560</v>
      </c>
      <c r="H4" s="115">
        <f>19*9</f>
        <v>171</v>
      </c>
      <c r="I4" s="4" t="s">
        <v>8</v>
      </c>
    </row>
    <row r="5" spans="1:9" x14ac:dyDescent="0.25">
      <c r="A5" t="s">
        <v>561</v>
      </c>
      <c r="B5" s="3">
        <v>45840</v>
      </c>
      <c r="C5" s="4" t="s">
        <v>9</v>
      </c>
      <c r="D5" t="s">
        <v>8</v>
      </c>
      <c r="E5" t="s">
        <v>10</v>
      </c>
      <c r="F5" t="s">
        <v>43</v>
      </c>
      <c r="G5" t="s">
        <v>562</v>
      </c>
      <c r="H5" s="115">
        <v>810</v>
      </c>
      <c r="I5" s="4" t="s">
        <v>8</v>
      </c>
    </row>
    <row r="6" spans="1:9" x14ac:dyDescent="0.25">
      <c r="A6" t="s">
        <v>563</v>
      </c>
      <c r="B6" s="3">
        <v>45840</v>
      </c>
      <c r="C6" s="4" t="s">
        <v>9</v>
      </c>
      <c r="D6" t="s">
        <v>8</v>
      </c>
      <c r="E6" t="s">
        <v>10</v>
      </c>
      <c r="F6" t="s">
        <v>43</v>
      </c>
      <c r="G6" t="s">
        <v>564</v>
      </c>
      <c r="H6" s="115">
        <v>1020</v>
      </c>
      <c r="I6" s="4" t="s">
        <v>8</v>
      </c>
    </row>
    <row r="7" spans="1:9" x14ac:dyDescent="0.25">
      <c r="A7" t="s">
        <v>480</v>
      </c>
      <c r="B7" s="3">
        <v>45841</v>
      </c>
      <c r="C7" s="4" t="s">
        <v>9</v>
      </c>
      <c r="D7" t="s">
        <v>8</v>
      </c>
      <c r="E7" t="s">
        <v>10</v>
      </c>
      <c r="F7" t="s">
        <v>43</v>
      </c>
      <c r="G7" t="s">
        <v>25</v>
      </c>
      <c r="H7" s="115">
        <v>500</v>
      </c>
      <c r="I7" s="4" t="s">
        <v>8</v>
      </c>
    </row>
    <row r="8" spans="1:9" x14ac:dyDescent="0.25">
      <c r="A8" t="s">
        <v>474</v>
      </c>
      <c r="B8" s="3">
        <v>45841</v>
      </c>
      <c r="C8" s="4" t="s">
        <v>9</v>
      </c>
      <c r="D8" t="s">
        <v>8</v>
      </c>
      <c r="E8" t="s">
        <v>10</v>
      </c>
      <c r="F8" t="s">
        <v>43</v>
      </c>
      <c r="G8" t="s">
        <v>565</v>
      </c>
      <c r="H8" s="115">
        <v>360</v>
      </c>
      <c r="I8" s="4" t="s">
        <v>8</v>
      </c>
    </row>
    <row r="9" spans="1:9" x14ac:dyDescent="0.25">
      <c r="A9" t="s">
        <v>566</v>
      </c>
      <c r="B9" s="3">
        <v>45841</v>
      </c>
      <c r="C9" s="4" t="s">
        <v>9</v>
      </c>
      <c r="D9" t="s">
        <v>8</v>
      </c>
      <c r="E9" t="s">
        <v>10</v>
      </c>
      <c r="F9" t="s">
        <v>43</v>
      </c>
      <c r="G9" t="s">
        <v>470</v>
      </c>
      <c r="H9" s="115">
        <v>2135</v>
      </c>
      <c r="I9" s="4" t="s">
        <v>8</v>
      </c>
    </row>
    <row r="10" spans="1:9" x14ac:dyDescent="0.25">
      <c r="A10" t="s">
        <v>499</v>
      </c>
      <c r="B10" s="3">
        <v>45841</v>
      </c>
      <c r="C10" s="4" t="s">
        <v>9</v>
      </c>
      <c r="D10" t="s">
        <v>8</v>
      </c>
      <c r="E10" t="s">
        <v>10</v>
      </c>
      <c r="F10" t="s">
        <v>43</v>
      </c>
      <c r="G10" t="s">
        <v>132</v>
      </c>
      <c r="H10" s="115">
        <v>200</v>
      </c>
      <c r="I10" s="4" t="s">
        <v>8</v>
      </c>
    </row>
    <row r="11" spans="1:9" x14ac:dyDescent="0.25">
      <c r="A11" t="s">
        <v>559</v>
      </c>
      <c r="B11" s="3">
        <v>45841</v>
      </c>
      <c r="C11" s="4" t="s">
        <v>9</v>
      </c>
      <c r="D11" t="s">
        <v>8</v>
      </c>
      <c r="E11" t="s">
        <v>10</v>
      </c>
      <c r="F11" t="s">
        <v>43</v>
      </c>
      <c r="G11" t="s">
        <v>132</v>
      </c>
      <c r="H11" s="115">
        <v>200</v>
      </c>
      <c r="I11" s="4" t="s">
        <v>8</v>
      </c>
    </row>
    <row r="12" spans="1:9" x14ac:dyDescent="0.25">
      <c r="A12" t="s">
        <v>568</v>
      </c>
      <c r="B12" s="3">
        <v>45842</v>
      </c>
      <c r="C12" s="4" t="s">
        <v>9</v>
      </c>
      <c r="D12" t="s">
        <v>8</v>
      </c>
      <c r="E12" t="s">
        <v>10</v>
      </c>
      <c r="F12" t="s">
        <v>43</v>
      </c>
      <c r="G12" t="s">
        <v>569</v>
      </c>
      <c r="H12" s="115">
        <v>80</v>
      </c>
      <c r="I12" s="4" t="s">
        <v>8</v>
      </c>
    </row>
    <row r="13" spans="1:9" x14ac:dyDescent="0.25">
      <c r="A13" t="s">
        <v>480</v>
      </c>
      <c r="B13" s="3">
        <v>45842</v>
      </c>
      <c r="C13" s="4" t="s">
        <v>9</v>
      </c>
      <c r="D13" t="s">
        <v>8</v>
      </c>
      <c r="E13" t="s">
        <v>10</v>
      </c>
      <c r="F13" t="s">
        <v>43</v>
      </c>
      <c r="G13" t="s">
        <v>25</v>
      </c>
      <c r="H13" s="115">
        <v>300</v>
      </c>
      <c r="I13" s="4" t="s">
        <v>8</v>
      </c>
    </row>
    <row r="14" spans="1:9" x14ac:dyDescent="0.25">
      <c r="A14" t="s">
        <v>26</v>
      </c>
      <c r="B14" s="3">
        <v>45842</v>
      </c>
      <c r="C14" s="4" t="s">
        <v>9</v>
      </c>
      <c r="D14" t="s">
        <v>8</v>
      </c>
      <c r="E14" t="s">
        <v>10</v>
      </c>
      <c r="F14" t="s">
        <v>43</v>
      </c>
      <c r="G14" t="s">
        <v>26</v>
      </c>
      <c r="H14" s="115">
        <v>70533.017142857148</v>
      </c>
      <c r="I14" s="4" t="s">
        <v>8</v>
      </c>
    </row>
    <row r="15" spans="1:9" x14ac:dyDescent="0.25">
      <c r="A15" t="s">
        <v>568</v>
      </c>
      <c r="B15" s="3">
        <v>45842</v>
      </c>
      <c r="C15" s="4" t="s">
        <v>9</v>
      </c>
      <c r="D15" t="s">
        <v>8</v>
      </c>
      <c r="E15" t="s">
        <v>10</v>
      </c>
      <c r="F15" t="s">
        <v>43</v>
      </c>
      <c r="G15" t="s">
        <v>570</v>
      </c>
      <c r="H15" s="115">
        <v>5000</v>
      </c>
      <c r="I15" s="4" t="s">
        <v>8</v>
      </c>
    </row>
    <row r="16" spans="1:9" x14ac:dyDescent="0.25">
      <c r="A16" t="s">
        <v>499</v>
      </c>
      <c r="B16" s="3">
        <v>45842</v>
      </c>
      <c r="C16" s="4" t="s">
        <v>9</v>
      </c>
      <c r="D16" t="s">
        <v>8</v>
      </c>
      <c r="E16" t="s">
        <v>10</v>
      </c>
      <c r="F16" t="s">
        <v>43</v>
      </c>
      <c r="G16" t="s">
        <v>132</v>
      </c>
      <c r="H16" s="115">
        <v>200</v>
      </c>
      <c r="I16" s="4" t="s">
        <v>8</v>
      </c>
    </row>
    <row r="17" spans="1:9" x14ac:dyDescent="0.25">
      <c r="A17" t="s">
        <v>571</v>
      </c>
      <c r="B17" s="3">
        <v>45842</v>
      </c>
      <c r="C17" s="4" t="s">
        <v>9</v>
      </c>
      <c r="D17" t="s">
        <v>8</v>
      </c>
      <c r="E17" t="s">
        <v>10</v>
      </c>
      <c r="F17" t="s">
        <v>43</v>
      </c>
      <c r="G17" t="s">
        <v>572</v>
      </c>
      <c r="H17" s="115">
        <v>2066</v>
      </c>
      <c r="I17" s="4" t="s">
        <v>8</v>
      </c>
    </row>
    <row r="18" spans="1:9" x14ac:dyDescent="0.25">
      <c r="A18" t="s">
        <v>573</v>
      </c>
      <c r="B18" s="3">
        <v>45843</v>
      </c>
      <c r="C18" s="4" t="s">
        <v>9</v>
      </c>
      <c r="D18" t="s">
        <v>8</v>
      </c>
      <c r="E18" t="s">
        <v>10</v>
      </c>
      <c r="F18" t="s">
        <v>43</v>
      </c>
      <c r="G18" t="s">
        <v>208</v>
      </c>
      <c r="H18" s="115">
        <v>8500</v>
      </c>
      <c r="I18" s="4" t="s">
        <v>8</v>
      </c>
    </row>
    <row r="19" spans="1:9" x14ac:dyDescent="0.25">
      <c r="A19" t="s">
        <v>499</v>
      </c>
      <c r="B19" s="3">
        <v>45843</v>
      </c>
      <c r="C19" s="4" t="s">
        <v>9</v>
      </c>
      <c r="D19" t="s">
        <v>8</v>
      </c>
      <c r="E19" t="s">
        <v>10</v>
      </c>
      <c r="F19" t="s">
        <v>43</v>
      </c>
      <c r="G19" t="s">
        <v>574</v>
      </c>
      <c r="H19" s="115">
        <v>400</v>
      </c>
      <c r="I19" s="4" t="s">
        <v>8</v>
      </c>
    </row>
    <row r="20" spans="1:9" x14ac:dyDescent="0.25">
      <c r="A20" t="s">
        <v>575</v>
      </c>
      <c r="B20" s="3">
        <v>45843</v>
      </c>
      <c r="C20" s="4" t="s">
        <v>9</v>
      </c>
      <c r="D20" t="s">
        <v>8</v>
      </c>
      <c r="E20" t="s">
        <v>10</v>
      </c>
      <c r="F20" t="s">
        <v>43</v>
      </c>
      <c r="G20" t="s">
        <v>576</v>
      </c>
      <c r="H20" s="115">
        <v>400</v>
      </c>
      <c r="I20" s="4" t="s">
        <v>8</v>
      </c>
    </row>
    <row r="21" spans="1:9" x14ac:dyDescent="0.25">
      <c r="A21" t="s">
        <v>577</v>
      </c>
      <c r="B21" s="3">
        <v>45843</v>
      </c>
      <c r="C21" s="4" t="s">
        <v>9</v>
      </c>
      <c r="D21" t="s">
        <v>8</v>
      </c>
      <c r="E21" t="s">
        <v>10</v>
      </c>
      <c r="F21" t="s">
        <v>43</v>
      </c>
      <c r="G21" t="s">
        <v>578</v>
      </c>
      <c r="H21" s="115">
        <v>400</v>
      </c>
      <c r="I21" s="4" t="s">
        <v>8</v>
      </c>
    </row>
    <row r="22" spans="1:9" x14ac:dyDescent="0.25">
      <c r="A22" t="s">
        <v>584</v>
      </c>
      <c r="B22" s="3">
        <v>46208</v>
      </c>
      <c r="C22" s="4" t="s">
        <v>234</v>
      </c>
      <c r="D22" t="s">
        <v>8</v>
      </c>
      <c r="E22" t="s">
        <v>10</v>
      </c>
      <c r="F22" t="s">
        <v>43</v>
      </c>
      <c r="G22" t="s">
        <v>572</v>
      </c>
      <c r="H22" s="115">
        <v>3656</v>
      </c>
      <c r="I22" s="4" t="s">
        <v>8</v>
      </c>
    </row>
    <row r="23" spans="1:9" x14ac:dyDescent="0.25">
      <c r="A23" t="s">
        <v>585</v>
      </c>
      <c r="B23" s="3">
        <v>46208</v>
      </c>
      <c r="C23" s="4" t="s">
        <v>234</v>
      </c>
      <c r="D23" t="s">
        <v>8</v>
      </c>
      <c r="E23" t="s">
        <v>10</v>
      </c>
      <c r="F23" t="s">
        <v>43</v>
      </c>
      <c r="G23" t="s">
        <v>572</v>
      </c>
      <c r="H23" s="115">
        <v>1140</v>
      </c>
      <c r="I23" s="4" t="s">
        <v>8</v>
      </c>
    </row>
    <row r="24" spans="1:9" x14ac:dyDescent="0.25">
      <c r="A24" t="s">
        <v>480</v>
      </c>
      <c r="B24" s="3">
        <v>45845</v>
      </c>
      <c r="C24" s="4" t="s">
        <v>9</v>
      </c>
      <c r="D24" t="s">
        <v>8</v>
      </c>
      <c r="E24" t="s">
        <v>10</v>
      </c>
      <c r="F24" t="s">
        <v>43</v>
      </c>
      <c r="G24" t="s">
        <v>579</v>
      </c>
      <c r="H24" s="115">
        <v>400</v>
      </c>
      <c r="I24" s="4" t="s">
        <v>8</v>
      </c>
    </row>
    <row r="25" spans="1:9" x14ac:dyDescent="0.25">
      <c r="A25" t="s">
        <v>580</v>
      </c>
      <c r="B25" s="3">
        <v>45845</v>
      </c>
      <c r="C25" s="4" t="s">
        <v>9</v>
      </c>
      <c r="D25" t="s">
        <v>8</v>
      </c>
      <c r="E25" t="s">
        <v>10</v>
      </c>
      <c r="F25" t="s">
        <v>43</v>
      </c>
      <c r="G25" t="s">
        <v>581</v>
      </c>
      <c r="H25" s="115">
        <v>50</v>
      </c>
      <c r="I25" s="4" t="s">
        <v>8</v>
      </c>
    </row>
    <row r="26" spans="1:9" x14ac:dyDescent="0.25">
      <c r="A26" t="s">
        <v>577</v>
      </c>
      <c r="B26" s="3">
        <v>45845</v>
      </c>
      <c r="C26" s="4" t="s">
        <v>9</v>
      </c>
      <c r="D26" t="s">
        <v>8</v>
      </c>
      <c r="E26" t="s">
        <v>10</v>
      </c>
      <c r="F26" t="s">
        <v>43</v>
      </c>
      <c r="G26" t="s">
        <v>597</v>
      </c>
      <c r="H26" s="115">
        <v>350</v>
      </c>
      <c r="I26" s="4" t="s">
        <v>8</v>
      </c>
    </row>
    <row r="27" spans="1:9" x14ac:dyDescent="0.25">
      <c r="A27" t="s">
        <v>586</v>
      </c>
      <c r="B27" s="3">
        <v>45846</v>
      </c>
      <c r="C27" s="4" t="s">
        <v>9</v>
      </c>
      <c r="D27" t="s">
        <v>8</v>
      </c>
      <c r="E27" t="s">
        <v>10</v>
      </c>
      <c r="F27" t="s">
        <v>43</v>
      </c>
      <c r="G27" t="s">
        <v>587</v>
      </c>
      <c r="H27" s="115">
        <v>2700</v>
      </c>
      <c r="I27" s="4" t="s">
        <v>8</v>
      </c>
    </row>
    <row r="28" spans="1:9" x14ac:dyDescent="0.25">
      <c r="A28" t="s">
        <v>480</v>
      </c>
      <c r="B28" s="3">
        <v>45846</v>
      </c>
      <c r="C28" s="4" t="s">
        <v>9</v>
      </c>
      <c r="D28" t="s">
        <v>8</v>
      </c>
      <c r="E28" t="s">
        <v>10</v>
      </c>
      <c r="F28" t="s">
        <v>43</v>
      </c>
      <c r="G28" t="s">
        <v>588</v>
      </c>
      <c r="H28" s="115">
        <v>400</v>
      </c>
      <c r="I28" s="4" t="s">
        <v>8</v>
      </c>
    </row>
    <row r="29" spans="1:9" x14ac:dyDescent="0.25">
      <c r="A29" t="s">
        <v>589</v>
      </c>
      <c r="B29" s="3">
        <v>45846</v>
      </c>
      <c r="C29" s="4" t="s">
        <v>9</v>
      </c>
      <c r="D29" t="s">
        <v>8</v>
      </c>
      <c r="E29" t="s">
        <v>10</v>
      </c>
      <c r="F29" t="s">
        <v>43</v>
      </c>
      <c r="G29" t="s">
        <v>590</v>
      </c>
      <c r="H29" s="115">
        <v>500</v>
      </c>
      <c r="I29" s="4" t="s">
        <v>8</v>
      </c>
    </row>
    <row r="30" spans="1:9" x14ac:dyDescent="0.25">
      <c r="A30" t="s">
        <v>499</v>
      </c>
      <c r="B30" s="3">
        <v>45847</v>
      </c>
      <c r="C30" s="4" t="s">
        <v>9</v>
      </c>
      <c r="D30" t="s">
        <v>8</v>
      </c>
      <c r="E30" t="s">
        <v>10</v>
      </c>
      <c r="F30" t="s">
        <v>43</v>
      </c>
      <c r="G30" t="s">
        <v>591</v>
      </c>
      <c r="H30" s="115">
        <v>400</v>
      </c>
      <c r="I30" s="4" t="s">
        <v>8</v>
      </c>
    </row>
    <row r="31" spans="1:9" x14ac:dyDescent="0.25">
      <c r="A31" t="s">
        <v>489</v>
      </c>
      <c r="B31" s="3">
        <v>45847</v>
      </c>
      <c r="C31" s="4" t="s">
        <v>9</v>
      </c>
      <c r="D31" t="s">
        <v>8</v>
      </c>
      <c r="E31" t="s">
        <v>10</v>
      </c>
      <c r="F31" t="s">
        <v>43</v>
      </c>
      <c r="G31" t="s">
        <v>591</v>
      </c>
      <c r="H31" s="115">
        <v>200</v>
      </c>
      <c r="I31" s="4" t="s">
        <v>8</v>
      </c>
    </row>
    <row r="32" spans="1:9" x14ac:dyDescent="0.25">
      <c r="A32" t="s">
        <v>593</v>
      </c>
      <c r="B32" s="3">
        <v>45847</v>
      </c>
      <c r="C32" s="4" t="s">
        <v>9</v>
      </c>
      <c r="D32" t="s">
        <v>8</v>
      </c>
      <c r="E32" t="s">
        <v>10</v>
      </c>
      <c r="F32" t="s">
        <v>43</v>
      </c>
      <c r="G32" t="s">
        <v>594</v>
      </c>
      <c r="H32" s="115">
        <v>200</v>
      </c>
      <c r="I32" s="4" t="s">
        <v>8</v>
      </c>
    </row>
    <row r="33" spans="1:9" x14ac:dyDescent="0.25">
      <c r="A33" t="s">
        <v>480</v>
      </c>
      <c r="B33" s="3">
        <v>45848</v>
      </c>
      <c r="C33" s="4" t="s">
        <v>9</v>
      </c>
      <c r="D33" t="s">
        <v>8</v>
      </c>
      <c r="E33" t="s">
        <v>10</v>
      </c>
      <c r="F33" t="s">
        <v>43</v>
      </c>
      <c r="G33" t="s">
        <v>595</v>
      </c>
      <c r="H33" s="115">
        <v>500</v>
      </c>
      <c r="I33" s="4" t="s">
        <v>8</v>
      </c>
    </row>
    <row r="34" spans="1:9" x14ac:dyDescent="0.25">
      <c r="A34" t="s">
        <v>499</v>
      </c>
      <c r="B34" s="3">
        <v>45848</v>
      </c>
      <c r="C34" s="4" t="s">
        <v>9</v>
      </c>
      <c r="D34" t="s">
        <v>8</v>
      </c>
      <c r="E34" t="s">
        <v>10</v>
      </c>
      <c r="F34" t="s">
        <v>43</v>
      </c>
      <c r="G34" t="s">
        <v>596</v>
      </c>
      <c r="H34" s="115">
        <v>200</v>
      </c>
      <c r="I34" s="4" t="s">
        <v>8</v>
      </c>
    </row>
    <row r="35" spans="1:9" x14ac:dyDescent="0.25">
      <c r="A35" t="s">
        <v>489</v>
      </c>
      <c r="B35" s="3">
        <v>45848</v>
      </c>
      <c r="C35" s="4" t="s">
        <v>9</v>
      </c>
      <c r="D35" t="s">
        <v>8</v>
      </c>
      <c r="E35" t="s">
        <v>10</v>
      </c>
      <c r="F35" t="s">
        <v>43</v>
      </c>
      <c r="G35" t="s">
        <v>596</v>
      </c>
      <c r="H35" s="115">
        <v>200</v>
      </c>
      <c r="I35" s="4" t="s">
        <v>8</v>
      </c>
    </row>
    <row r="36" spans="1:9" x14ac:dyDescent="0.25">
      <c r="A36" t="s">
        <v>480</v>
      </c>
      <c r="B36" s="3">
        <v>45849</v>
      </c>
      <c r="C36" s="4" t="s">
        <v>9</v>
      </c>
      <c r="D36" t="s">
        <v>8</v>
      </c>
      <c r="E36" t="s">
        <v>10</v>
      </c>
      <c r="F36" t="s">
        <v>43</v>
      </c>
      <c r="G36" t="s">
        <v>25</v>
      </c>
      <c r="H36" s="115">
        <v>300</v>
      </c>
      <c r="I36" s="4" t="s">
        <v>8</v>
      </c>
    </row>
    <row r="37" spans="1:9" x14ac:dyDescent="0.25">
      <c r="A37" t="s">
        <v>499</v>
      </c>
      <c r="B37" s="3">
        <v>45849</v>
      </c>
      <c r="C37" s="4" t="s">
        <v>9</v>
      </c>
      <c r="D37" t="s">
        <v>8</v>
      </c>
      <c r="E37" t="s">
        <v>10</v>
      </c>
      <c r="F37" t="s">
        <v>43</v>
      </c>
      <c r="G37" t="s">
        <v>609</v>
      </c>
      <c r="H37" s="115">
        <v>200</v>
      </c>
      <c r="I37" s="4" t="s">
        <v>8</v>
      </c>
    </row>
    <row r="38" spans="1:9" x14ac:dyDescent="0.25">
      <c r="A38" t="s">
        <v>474</v>
      </c>
      <c r="B38" s="3">
        <v>45849</v>
      </c>
      <c r="C38" s="4" t="s">
        <v>9</v>
      </c>
      <c r="D38" t="s">
        <v>8</v>
      </c>
      <c r="E38" t="s">
        <v>10</v>
      </c>
      <c r="F38" t="s">
        <v>43</v>
      </c>
      <c r="G38" t="s">
        <v>600</v>
      </c>
      <c r="H38" s="115">
        <v>955</v>
      </c>
      <c r="I38" s="4" t="s">
        <v>8</v>
      </c>
    </row>
    <row r="39" spans="1:9" x14ac:dyDescent="0.25">
      <c r="A39" s="94" t="s">
        <v>474</v>
      </c>
      <c r="B39" s="95">
        <v>45849</v>
      </c>
      <c r="C39" s="93" t="s">
        <v>9</v>
      </c>
      <c r="D39" s="94" t="s">
        <v>8</v>
      </c>
      <c r="E39" s="94" t="s">
        <v>10</v>
      </c>
      <c r="F39" t="s">
        <v>43</v>
      </c>
      <c r="G39" s="94" t="s">
        <v>601</v>
      </c>
      <c r="H39" s="146">
        <v>1800</v>
      </c>
      <c r="I39" s="4" t="s">
        <v>8</v>
      </c>
    </row>
    <row r="40" spans="1:9" x14ac:dyDescent="0.25">
      <c r="A40" t="s">
        <v>474</v>
      </c>
      <c r="B40" s="3">
        <v>45849</v>
      </c>
      <c r="C40" s="4" t="s">
        <v>9</v>
      </c>
      <c r="D40" t="s">
        <v>8</v>
      </c>
      <c r="E40" t="s">
        <v>10</v>
      </c>
      <c r="F40" t="s">
        <v>43</v>
      </c>
      <c r="G40" t="s">
        <v>611</v>
      </c>
      <c r="H40" s="53">
        <v>500</v>
      </c>
      <c r="I40" s="4" t="s">
        <v>8</v>
      </c>
    </row>
    <row r="41" spans="1:9" x14ac:dyDescent="0.25">
      <c r="A41" s="94" t="s">
        <v>602</v>
      </c>
      <c r="B41" s="95">
        <v>45849</v>
      </c>
      <c r="C41" s="93" t="s">
        <v>9</v>
      </c>
      <c r="D41" s="94" t="s">
        <v>8</v>
      </c>
      <c r="E41" s="94" t="s">
        <v>10</v>
      </c>
      <c r="F41" t="s">
        <v>43</v>
      </c>
      <c r="G41" s="94" t="s">
        <v>601</v>
      </c>
      <c r="H41" s="146">
        <v>1800</v>
      </c>
      <c r="I41" s="4" t="s">
        <v>8</v>
      </c>
    </row>
    <row r="42" spans="1:9" x14ac:dyDescent="0.25">
      <c r="A42" t="s">
        <v>603</v>
      </c>
      <c r="B42" s="3">
        <v>45849</v>
      </c>
      <c r="C42" s="4" t="s">
        <v>9</v>
      </c>
      <c r="D42" t="s">
        <v>8</v>
      </c>
      <c r="E42" t="s">
        <v>10</v>
      </c>
      <c r="F42" t="s">
        <v>43</v>
      </c>
      <c r="G42" t="s">
        <v>603</v>
      </c>
      <c r="H42" s="115">
        <v>4270</v>
      </c>
      <c r="I42" s="4" t="s">
        <v>8</v>
      </c>
    </row>
    <row r="43" spans="1:9" x14ac:dyDescent="0.25">
      <c r="A43" t="s">
        <v>26</v>
      </c>
      <c r="B43" s="3">
        <v>45849</v>
      </c>
      <c r="C43" s="4" t="s">
        <v>9</v>
      </c>
      <c r="D43" t="s">
        <v>8</v>
      </c>
      <c r="E43" t="s">
        <v>10</v>
      </c>
      <c r="F43" t="s">
        <v>43</v>
      </c>
      <c r="G43" t="s">
        <v>26</v>
      </c>
      <c r="H43" s="115">
        <v>53581</v>
      </c>
      <c r="I43" s="4" t="s">
        <v>8</v>
      </c>
    </row>
    <row r="44" spans="1:9" x14ac:dyDescent="0.25">
      <c r="A44" s="94" t="s">
        <v>608</v>
      </c>
      <c r="B44" s="95">
        <v>45850</v>
      </c>
      <c r="C44" s="93" t="s">
        <v>9</v>
      </c>
      <c r="D44" s="94" t="s">
        <v>8</v>
      </c>
      <c r="E44" s="94" t="s">
        <v>10</v>
      </c>
      <c r="F44" t="s">
        <v>43</v>
      </c>
      <c r="G44" s="94" t="s">
        <v>599</v>
      </c>
      <c r="H44" s="146">
        <v>600</v>
      </c>
      <c r="I44" s="4" t="s">
        <v>8</v>
      </c>
    </row>
    <row r="45" spans="1:9" x14ac:dyDescent="0.25">
      <c r="A45" s="94" t="s">
        <v>610</v>
      </c>
      <c r="B45" s="95">
        <v>45850</v>
      </c>
      <c r="C45" s="93" t="s">
        <v>9</v>
      </c>
      <c r="D45" s="94" t="s">
        <v>8</v>
      </c>
      <c r="E45" s="94" t="s">
        <v>10</v>
      </c>
      <c r="F45" t="s">
        <v>43</v>
      </c>
      <c r="G45" s="94" t="s">
        <v>599</v>
      </c>
      <c r="H45" s="146">
        <v>200</v>
      </c>
      <c r="I45" s="4" t="s">
        <v>8</v>
      </c>
    </row>
    <row r="46" spans="1:9" x14ac:dyDescent="0.25">
      <c r="A46" t="s">
        <v>338</v>
      </c>
      <c r="B46" s="3">
        <v>45850</v>
      </c>
      <c r="C46" s="4" t="s">
        <v>9</v>
      </c>
      <c r="D46" t="s">
        <v>8</v>
      </c>
      <c r="E46" t="s">
        <v>10</v>
      </c>
      <c r="F46" t="s">
        <v>43</v>
      </c>
      <c r="G46" t="s">
        <v>229</v>
      </c>
      <c r="H46" s="115">
        <v>14583</v>
      </c>
      <c r="I46" s="4" t="s">
        <v>8</v>
      </c>
    </row>
    <row r="47" spans="1:9" x14ac:dyDescent="0.25">
      <c r="A47" t="s">
        <v>604</v>
      </c>
      <c r="B47" s="3">
        <v>45850</v>
      </c>
      <c r="C47" s="4" t="s">
        <v>9</v>
      </c>
      <c r="D47" t="s">
        <v>8</v>
      </c>
      <c r="E47" t="s">
        <v>10</v>
      </c>
      <c r="F47" t="s">
        <v>43</v>
      </c>
      <c r="G47" t="s">
        <v>32</v>
      </c>
      <c r="H47" s="115">
        <v>399</v>
      </c>
      <c r="I47" s="4" t="s">
        <v>8</v>
      </c>
    </row>
    <row r="48" spans="1:9" x14ac:dyDescent="0.25">
      <c r="A48" t="s">
        <v>606</v>
      </c>
      <c r="B48" s="3">
        <v>45850</v>
      </c>
      <c r="C48" s="4" t="s">
        <v>9</v>
      </c>
      <c r="D48" t="s">
        <v>8</v>
      </c>
      <c r="E48" t="s">
        <v>10</v>
      </c>
      <c r="F48" t="s">
        <v>43</v>
      </c>
      <c r="G48" t="s">
        <v>605</v>
      </c>
      <c r="H48" s="115">
        <v>3521</v>
      </c>
      <c r="I48" s="4" t="s">
        <v>8</v>
      </c>
    </row>
    <row r="49" spans="1:9" x14ac:dyDescent="0.25">
      <c r="A49" t="s">
        <v>505</v>
      </c>
      <c r="B49" s="3">
        <v>45850</v>
      </c>
      <c r="C49" s="4" t="s">
        <v>9</v>
      </c>
      <c r="D49" t="s">
        <v>8</v>
      </c>
      <c r="E49" t="s">
        <v>10</v>
      </c>
      <c r="F49" t="s">
        <v>43</v>
      </c>
      <c r="G49" t="s">
        <v>607</v>
      </c>
      <c r="H49" s="115">
        <v>230</v>
      </c>
      <c r="I49" s="4" t="s">
        <v>8</v>
      </c>
    </row>
    <row r="50" spans="1:9" x14ac:dyDescent="0.25">
      <c r="A50" s="94" t="s">
        <v>575</v>
      </c>
      <c r="B50" s="95">
        <v>45850</v>
      </c>
      <c r="C50" s="93" t="s">
        <v>9</v>
      </c>
      <c r="D50" s="94" t="s">
        <v>8</v>
      </c>
      <c r="E50" s="94" t="s">
        <v>10</v>
      </c>
      <c r="F50" t="s">
        <v>43</v>
      </c>
      <c r="G50" s="94" t="s">
        <v>599</v>
      </c>
      <c r="H50" s="146">
        <v>100</v>
      </c>
      <c r="I50" s="4" t="s">
        <v>8</v>
      </c>
    </row>
    <row r="51" spans="1:9" x14ac:dyDescent="0.25">
      <c r="A51" t="s">
        <v>575</v>
      </c>
      <c r="B51" s="3">
        <v>45850</v>
      </c>
      <c r="C51" s="4" t="s">
        <v>9</v>
      </c>
      <c r="D51" t="s">
        <v>8</v>
      </c>
      <c r="E51" t="s">
        <v>10</v>
      </c>
      <c r="F51" t="s">
        <v>43</v>
      </c>
      <c r="G51" t="s">
        <v>132</v>
      </c>
      <c r="H51" s="115">
        <v>400</v>
      </c>
      <c r="I51" s="4" t="s">
        <v>8</v>
      </c>
    </row>
    <row r="52" spans="1:9" x14ac:dyDescent="0.25">
      <c r="A52" s="94" t="s">
        <v>489</v>
      </c>
      <c r="B52" s="95">
        <v>45850</v>
      </c>
      <c r="C52" s="93" t="s">
        <v>9</v>
      </c>
      <c r="D52" s="94" t="s">
        <v>8</v>
      </c>
      <c r="E52" s="94" t="s">
        <v>10</v>
      </c>
      <c r="F52" t="s">
        <v>43</v>
      </c>
      <c r="G52" s="94" t="s">
        <v>599</v>
      </c>
      <c r="H52" s="146">
        <v>800</v>
      </c>
      <c r="I52" s="4" t="s">
        <v>8</v>
      </c>
    </row>
    <row r="53" spans="1:9" x14ac:dyDescent="0.25">
      <c r="A53" s="94" t="s">
        <v>499</v>
      </c>
      <c r="B53" s="95">
        <v>45850</v>
      </c>
      <c r="C53" s="93" t="s">
        <v>9</v>
      </c>
      <c r="D53" s="94" t="s">
        <v>8</v>
      </c>
      <c r="E53" s="94" t="s">
        <v>10</v>
      </c>
      <c r="F53" t="s">
        <v>43</v>
      </c>
      <c r="G53" s="94" t="s">
        <v>599</v>
      </c>
      <c r="H53" s="146">
        <v>500</v>
      </c>
      <c r="I53" s="4" t="s">
        <v>8</v>
      </c>
    </row>
    <row r="54" spans="1:9" x14ac:dyDescent="0.25">
      <c r="A54" s="94" t="s">
        <v>563</v>
      </c>
      <c r="B54" s="95">
        <v>45850</v>
      </c>
      <c r="C54" s="93" t="s">
        <v>9</v>
      </c>
      <c r="D54" s="94" t="s">
        <v>8</v>
      </c>
      <c r="E54" s="94" t="s">
        <v>10</v>
      </c>
      <c r="F54" t="s">
        <v>43</v>
      </c>
      <c r="G54" s="94" t="s">
        <v>599</v>
      </c>
      <c r="H54" s="146">
        <v>200</v>
      </c>
      <c r="I54" s="4" t="s">
        <v>8</v>
      </c>
    </row>
    <row r="55" spans="1:9" x14ac:dyDescent="0.25">
      <c r="A55" t="s">
        <v>480</v>
      </c>
      <c r="B55" s="3">
        <v>45852</v>
      </c>
      <c r="C55" s="4" t="s">
        <v>9</v>
      </c>
      <c r="D55" t="s">
        <v>8</v>
      </c>
      <c r="E55" t="s">
        <v>10</v>
      </c>
      <c r="F55" t="s">
        <v>43</v>
      </c>
      <c r="G55" t="s">
        <v>25</v>
      </c>
      <c r="H55" s="115">
        <v>400</v>
      </c>
      <c r="I55" s="4" t="s">
        <v>8</v>
      </c>
    </row>
    <row r="56" spans="1:9" x14ac:dyDescent="0.25">
      <c r="A56" t="s">
        <v>612</v>
      </c>
      <c r="B56" s="3">
        <v>45852</v>
      </c>
      <c r="C56" s="4" t="s">
        <v>9</v>
      </c>
      <c r="D56" t="s">
        <v>8</v>
      </c>
      <c r="E56" t="s">
        <v>10</v>
      </c>
      <c r="F56" t="s">
        <v>43</v>
      </c>
      <c r="G56" t="s">
        <v>613</v>
      </c>
      <c r="H56" s="115">
        <v>638</v>
      </c>
      <c r="I56" s="4" t="s">
        <v>8</v>
      </c>
    </row>
    <row r="57" spans="1:9" x14ac:dyDescent="0.25">
      <c r="A57" t="s">
        <v>480</v>
      </c>
      <c r="B57" s="3">
        <v>45853</v>
      </c>
      <c r="C57" s="4" t="s">
        <v>9</v>
      </c>
      <c r="D57" t="s">
        <v>8</v>
      </c>
      <c r="E57" t="s">
        <v>10</v>
      </c>
      <c r="F57" t="s">
        <v>43</v>
      </c>
      <c r="G57" t="s">
        <v>25</v>
      </c>
      <c r="H57" s="115">
        <v>400</v>
      </c>
      <c r="I57" s="4" t="s">
        <v>8</v>
      </c>
    </row>
    <row r="58" spans="1:9" x14ac:dyDescent="0.25">
      <c r="A58" t="s">
        <v>489</v>
      </c>
      <c r="B58" s="3">
        <v>45853</v>
      </c>
      <c r="C58" s="4" t="s">
        <v>9</v>
      </c>
      <c r="D58" t="s">
        <v>8</v>
      </c>
      <c r="E58" t="s">
        <v>10</v>
      </c>
      <c r="F58" t="s">
        <v>43</v>
      </c>
      <c r="G58" t="s">
        <v>132</v>
      </c>
      <c r="H58" s="115">
        <v>800</v>
      </c>
      <c r="I58" s="4" t="s">
        <v>8</v>
      </c>
    </row>
    <row r="59" spans="1:9" x14ac:dyDescent="0.25">
      <c r="A59" t="s">
        <v>499</v>
      </c>
      <c r="B59" s="3">
        <v>45853</v>
      </c>
      <c r="C59" s="4" t="s">
        <v>9</v>
      </c>
      <c r="D59" t="s">
        <v>8</v>
      </c>
      <c r="E59" t="s">
        <v>10</v>
      </c>
      <c r="F59" t="s">
        <v>43</v>
      </c>
      <c r="G59" t="s">
        <v>132</v>
      </c>
      <c r="H59" s="115">
        <v>600</v>
      </c>
      <c r="I59" s="4" t="s">
        <v>8</v>
      </c>
    </row>
    <row r="60" spans="1:9" x14ac:dyDescent="0.25">
      <c r="A60" t="s">
        <v>34</v>
      </c>
      <c r="B60" s="3">
        <v>45853</v>
      </c>
      <c r="C60" s="4" t="s">
        <v>9</v>
      </c>
      <c r="D60" t="s">
        <v>8</v>
      </c>
      <c r="E60" t="s">
        <v>10</v>
      </c>
      <c r="F60" t="s">
        <v>43</v>
      </c>
      <c r="G60" t="s">
        <v>34</v>
      </c>
      <c r="H60" s="115">
        <v>93476</v>
      </c>
      <c r="I60" s="4" t="s">
        <v>8</v>
      </c>
    </row>
    <row r="61" spans="1:9" x14ac:dyDescent="0.25">
      <c r="A61" t="s">
        <v>616</v>
      </c>
      <c r="B61" s="3">
        <v>45853</v>
      </c>
      <c r="C61" s="4" t="s">
        <v>9</v>
      </c>
      <c r="D61" t="s">
        <v>8</v>
      </c>
      <c r="E61" t="s">
        <v>10</v>
      </c>
      <c r="F61" t="s">
        <v>43</v>
      </c>
      <c r="G61" t="s">
        <v>616</v>
      </c>
      <c r="H61" s="115">
        <v>2000</v>
      </c>
      <c r="I61" s="4" t="s">
        <v>8</v>
      </c>
    </row>
    <row r="62" spans="1:9" x14ac:dyDescent="0.25">
      <c r="A62" t="s">
        <v>28</v>
      </c>
      <c r="B62" s="3">
        <v>45853</v>
      </c>
      <c r="C62" s="4" t="s">
        <v>9</v>
      </c>
      <c r="D62" t="s">
        <v>8</v>
      </c>
      <c r="E62" t="s">
        <v>10</v>
      </c>
      <c r="F62" t="s">
        <v>43</v>
      </c>
      <c r="G62" t="s">
        <v>28</v>
      </c>
      <c r="H62" s="115">
        <v>1800</v>
      </c>
      <c r="I62" s="4" t="s">
        <v>8</v>
      </c>
    </row>
    <row r="63" spans="1:9" x14ac:dyDescent="0.25">
      <c r="A63" t="s">
        <v>30</v>
      </c>
      <c r="B63" s="3">
        <v>45853</v>
      </c>
      <c r="C63" s="4" t="s">
        <v>9</v>
      </c>
      <c r="D63" t="s">
        <v>8</v>
      </c>
      <c r="E63" t="s">
        <v>10</v>
      </c>
      <c r="F63" t="s">
        <v>43</v>
      </c>
      <c r="G63" t="s">
        <v>30</v>
      </c>
      <c r="H63" s="115">
        <v>2800</v>
      </c>
      <c r="I63" s="4" t="s">
        <v>8</v>
      </c>
    </row>
    <row r="64" spans="1:9" x14ac:dyDescent="0.25">
      <c r="A64" t="s">
        <v>31</v>
      </c>
      <c r="B64" s="3">
        <v>45853</v>
      </c>
      <c r="C64" s="4" t="s">
        <v>9</v>
      </c>
      <c r="D64" t="s">
        <v>8</v>
      </c>
      <c r="E64" t="s">
        <v>10</v>
      </c>
      <c r="F64" t="s">
        <v>43</v>
      </c>
      <c r="G64" t="s">
        <v>31</v>
      </c>
      <c r="H64" s="115">
        <v>5000</v>
      </c>
      <c r="I64" s="4" t="s">
        <v>8</v>
      </c>
    </row>
    <row r="65" spans="1:9" x14ac:dyDescent="0.25">
      <c r="A65" t="s">
        <v>29</v>
      </c>
      <c r="B65" s="3">
        <v>45853</v>
      </c>
      <c r="C65" s="4" t="s">
        <v>9</v>
      </c>
      <c r="D65" t="s">
        <v>8</v>
      </c>
      <c r="E65" t="s">
        <v>10</v>
      </c>
      <c r="F65" t="s">
        <v>43</v>
      </c>
      <c r="G65" t="s">
        <v>29</v>
      </c>
      <c r="H65" s="115">
        <v>2000</v>
      </c>
      <c r="I65" s="4" t="s">
        <v>8</v>
      </c>
    </row>
    <row r="66" spans="1:9" x14ac:dyDescent="0.25">
      <c r="A66" t="s">
        <v>36</v>
      </c>
      <c r="B66" s="3">
        <v>45853</v>
      </c>
      <c r="C66" s="4" t="s">
        <v>9</v>
      </c>
      <c r="D66" t="s">
        <v>8</v>
      </c>
      <c r="E66" t="s">
        <v>10</v>
      </c>
      <c r="F66" t="s">
        <v>43</v>
      </c>
      <c r="G66" t="s">
        <v>36</v>
      </c>
      <c r="H66" s="115">
        <v>2000</v>
      </c>
      <c r="I66" s="4" t="s">
        <v>8</v>
      </c>
    </row>
    <row r="67" spans="1:9" x14ac:dyDescent="0.25">
      <c r="A67" t="s">
        <v>337</v>
      </c>
      <c r="B67" s="3">
        <v>45853</v>
      </c>
      <c r="C67" s="4" t="s">
        <v>9</v>
      </c>
      <c r="D67" t="s">
        <v>8</v>
      </c>
      <c r="E67" t="s">
        <v>10</v>
      </c>
      <c r="F67" t="s">
        <v>43</v>
      </c>
      <c r="G67" t="s">
        <v>337</v>
      </c>
      <c r="H67" s="115">
        <v>2000</v>
      </c>
      <c r="I67" s="4" t="s">
        <v>8</v>
      </c>
    </row>
    <row r="68" spans="1:9" x14ac:dyDescent="0.25">
      <c r="A68" t="s">
        <v>402</v>
      </c>
      <c r="B68" s="3">
        <v>45853</v>
      </c>
      <c r="C68" s="4" t="s">
        <v>9</v>
      </c>
      <c r="D68" t="s">
        <v>8</v>
      </c>
      <c r="E68" t="s">
        <v>10</v>
      </c>
      <c r="F68" t="s">
        <v>43</v>
      </c>
      <c r="G68" t="s">
        <v>402</v>
      </c>
      <c r="H68" s="115">
        <v>3000</v>
      </c>
      <c r="I68" s="4" t="s">
        <v>8</v>
      </c>
    </row>
    <row r="69" spans="1:9" x14ac:dyDescent="0.25">
      <c r="A69" t="s">
        <v>273</v>
      </c>
      <c r="B69" s="3">
        <v>45853</v>
      </c>
      <c r="C69" s="4" t="s">
        <v>9</v>
      </c>
      <c r="D69" t="s">
        <v>8</v>
      </c>
      <c r="E69" t="s">
        <v>10</v>
      </c>
      <c r="F69" t="s">
        <v>43</v>
      </c>
      <c r="G69" t="s">
        <v>273</v>
      </c>
      <c r="H69" s="115">
        <v>2000</v>
      </c>
      <c r="I69" s="4" t="s">
        <v>8</v>
      </c>
    </row>
    <row r="70" spans="1:9" x14ac:dyDescent="0.25">
      <c r="A70" t="s">
        <v>35</v>
      </c>
      <c r="B70" s="3">
        <v>45853</v>
      </c>
      <c r="C70" s="4" t="s">
        <v>9</v>
      </c>
      <c r="D70" t="s">
        <v>8</v>
      </c>
      <c r="E70" t="s">
        <v>10</v>
      </c>
      <c r="F70" t="s">
        <v>43</v>
      </c>
      <c r="G70" t="s">
        <v>35</v>
      </c>
      <c r="H70" s="115">
        <v>10000</v>
      </c>
      <c r="I70" s="4" t="s">
        <v>8</v>
      </c>
    </row>
    <row r="71" spans="1:9" x14ac:dyDescent="0.25">
      <c r="A71" t="s">
        <v>622</v>
      </c>
      <c r="B71" s="3">
        <v>45853</v>
      </c>
      <c r="C71" s="4" t="s">
        <v>9</v>
      </c>
      <c r="D71" t="s">
        <v>8</v>
      </c>
      <c r="E71" t="s">
        <v>10</v>
      </c>
      <c r="F71" t="s">
        <v>43</v>
      </c>
      <c r="G71" t="s">
        <v>617</v>
      </c>
      <c r="H71" s="115">
        <v>740</v>
      </c>
      <c r="I71" s="4" t="s">
        <v>8</v>
      </c>
    </row>
    <row r="72" spans="1:9" x14ac:dyDescent="0.25">
      <c r="A72" t="s">
        <v>622</v>
      </c>
      <c r="B72" s="3">
        <v>45853</v>
      </c>
      <c r="C72" s="4" t="s">
        <v>9</v>
      </c>
      <c r="D72" t="s">
        <v>8</v>
      </c>
      <c r="E72" t="s">
        <v>10</v>
      </c>
      <c r="F72" t="s">
        <v>43</v>
      </c>
      <c r="G72" t="s">
        <v>618</v>
      </c>
      <c r="H72" s="115">
        <v>3969</v>
      </c>
      <c r="I72" s="4" t="s">
        <v>8</v>
      </c>
    </row>
    <row r="73" spans="1:9" x14ac:dyDescent="0.25">
      <c r="A73" t="s">
        <v>623</v>
      </c>
      <c r="B73" s="3">
        <v>45853</v>
      </c>
      <c r="C73" s="4" t="s">
        <v>9</v>
      </c>
      <c r="D73" t="s">
        <v>8</v>
      </c>
      <c r="E73" t="s">
        <v>10</v>
      </c>
      <c r="F73" t="s">
        <v>43</v>
      </c>
      <c r="G73" t="s">
        <v>619</v>
      </c>
      <c r="H73" s="115">
        <v>501</v>
      </c>
      <c r="I73" s="4" t="s">
        <v>8</v>
      </c>
    </row>
    <row r="74" spans="1:9" x14ac:dyDescent="0.25">
      <c r="A74" t="s">
        <v>625</v>
      </c>
      <c r="B74" s="3">
        <v>45853</v>
      </c>
      <c r="C74" s="4" t="s">
        <v>9</v>
      </c>
      <c r="D74" t="s">
        <v>8</v>
      </c>
      <c r="E74" t="s">
        <v>10</v>
      </c>
      <c r="F74" t="s">
        <v>43</v>
      </c>
      <c r="G74" t="s">
        <v>626</v>
      </c>
      <c r="H74" s="115">
        <v>20</v>
      </c>
      <c r="I74" s="4" t="s">
        <v>8</v>
      </c>
    </row>
    <row r="75" spans="1:9" x14ac:dyDescent="0.25">
      <c r="A75" t="s">
        <v>577</v>
      </c>
      <c r="B75" s="3">
        <v>45853</v>
      </c>
      <c r="C75" s="4" t="s">
        <v>9</v>
      </c>
      <c r="D75" t="s">
        <v>8</v>
      </c>
      <c r="E75" t="s">
        <v>10</v>
      </c>
      <c r="F75" t="s">
        <v>43</v>
      </c>
      <c r="G75" t="s">
        <v>627</v>
      </c>
      <c r="H75" s="115">
        <v>49</v>
      </c>
      <c r="I75" s="4" t="s">
        <v>8</v>
      </c>
    </row>
    <row r="76" spans="1:9" x14ac:dyDescent="0.25">
      <c r="A76" t="s">
        <v>621</v>
      </c>
      <c r="B76" s="3">
        <v>45854</v>
      </c>
      <c r="C76" s="4" t="s">
        <v>9</v>
      </c>
      <c r="D76" t="s">
        <v>8</v>
      </c>
      <c r="E76" t="s">
        <v>10</v>
      </c>
      <c r="F76" t="s">
        <v>43</v>
      </c>
      <c r="G76" t="s">
        <v>620</v>
      </c>
      <c r="H76" s="115">
        <v>10208</v>
      </c>
      <c r="I76" s="4" t="s">
        <v>8</v>
      </c>
    </row>
    <row r="77" spans="1:9" x14ac:dyDescent="0.25">
      <c r="A77" t="s">
        <v>624</v>
      </c>
      <c r="B77" s="3">
        <v>45854</v>
      </c>
      <c r="C77" s="4" t="s">
        <v>9</v>
      </c>
      <c r="D77" t="s">
        <v>8</v>
      </c>
      <c r="E77" t="s">
        <v>10</v>
      </c>
      <c r="F77" t="s">
        <v>43</v>
      </c>
      <c r="G77" t="s">
        <v>624</v>
      </c>
      <c r="H77" s="115">
        <v>1431</v>
      </c>
      <c r="I77" s="4" t="s">
        <v>8</v>
      </c>
    </row>
    <row r="78" spans="1:9" x14ac:dyDescent="0.25">
      <c r="A78" t="s">
        <v>628</v>
      </c>
      <c r="B78" s="3">
        <v>45854</v>
      </c>
      <c r="C78" s="4" t="s">
        <v>9</v>
      </c>
      <c r="D78" t="s">
        <v>8</v>
      </c>
      <c r="E78" t="s">
        <v>10</v>
      </c>
      <c r="F78" t="s">
        <v>43</v>
      </c>
      <c r="G78" t="s">
        <v>628</v>
      </c>
      <c r="H78" s="115">
        <v>150</v>
      </c>
      <c r="I78" s="4" t="s">
        <v>8</v>
      </c>
    </row>
    <row r="79" spans="1:9" x14ac:dyDescent="0.25">
      <c r="A79" t="s">
        <v>559</v>
      </c>
      <c r="B79" s="3">
        <v>45854</v>
      </c>
      <c r="C79" s="4" t="s">
        <v>9</v>
      </c>
      <c r="D79" t="s">
        <v>8</v>
      </c>
      <c r="E79" t="s">
        <v>10</v>
      </c>
      <c r="F79" t="s">
        <v>43</v>
      </c>
      <c r="G79" t="s">
        <v>594</v>
      </c>
      <c r="H79" s="115">
        <v>200</v>
      </c>
      <c r="I79" s="4" t="s">
        <v>8</v>
      </c>
    </row>
    <row r="80" spans="1:9" x14ac:dyDescent="0.25">
      <c r="A80" t="s">
        <v>480</v>
      </c>
      <c r="B80" s="3">
        <v>45855</v>
      </c>
      <c r="C80" s="4" t="s">
        <v>9</v>
      </c>
      <c r="D80" t="s">
        <v>8</v>
      </c>
      <c r="E80" t="s">
        <v>10</v>
      </c>
      <c r="F80" t="s">
        <v>43</v>
      </c>
      <c r="G80" t="s">
        <v>630</v>
      </c>
      <c r="H80" s="115">
        <v>400</v>
      </c>
      <c r="I80" s="4" t="s">
        <v>8</v>
      </c>
    </row>
    <row r="81" spans="1:9" x14ac:dyDescent="0.25">
      <c r="A81" t="s">
        <v>559</v>
      </c>
      <c r="B81" s="3">
        <v>45855</v>
      </c>
      <c r="C81" s="4" t="s">
        <v>9</v>
      </c>
      <c r="D81" t="s">
        <v>8</v>
      </c>
      <c r="E81" t="s">
        <v>10</v>
      </c>
      <c r="F81" t="s">
        <v>43</v>
      </c>
      <c r="G81" t="s">
        <v>594</v>
      </c>
      <c r="H81" s="115">
        <v>200</v>
      </c>
      <c r="I81" s="4" t="s">
        <v>8</v>
      </c>
    </row>
    <row r="82" spans="1:9" x14ac:dyDescent="0.25">
      <c r="A82" t="s">
        <v>499</v>
      </c>
      <c r="B82" s="3">
        <v>45855</v>
      </c>
      <c r="C82" s="4" t="s">
        <v>9</v>
      </c>
      <c r="D82" t="s">
        <v>8</v>
      </c>
      <c r="E82" t="s">
        <v>10</v>
      </c>
      <c r="F82" t="s">
        <v>43</v>
      </c>
      <c r="G82" t="s">
        <v>594</v>
      </c>
      <c r="H82" s="115">
        <v>200</v>
      </c>
      <c r="I82" s="4" t="s">
        <v>8</v>
      </c>
    </row>
    <row r="83" spans="1:9" x14ac:dyDescent="0.25">
      <c r="A83" t="s">
        <v>631</v>
      </c>
      <c r="B83" s="3">
        <v>45855</v>
      </c>
      <c r="C83" s="4" t="s">
        <v>9</v>
      </c>
      <c r="D83" t="s">
        <v>8</v>
      </c>
      <c r="E83" t="s">
        <v>10</v>
      </c>
      <c r="F83" t="s">
        <v>43</v>
      </c>
      <c r="G83" t="s">
        <v>632</v>
      </c>
      <c r="H83" s="115">
        <v>350</v>
      </c>
      <c r="I83" s="4" t="s">
        <v>8</v>
      </c>
    </row>
    <row r="84" spans="1:9" x14ac:dyDescent="0.25">
      <c r="A84" t="s">
        <v>474</v>
      </c>
      <c r="B84" s="3">
        <v>45855</v>
      </c>
      <c r="C84" s="4" t="s">
        <v>9</v>
      </c>
      <c r="D84" t="s">
        <v>8</v>
      </c>
      <c r="E84" t="s">
        <v>10</v>
      </c>
      <c r="F84" t="s">
        <v>43</v>
      </c>
      <c r="G84" t="s">
        <v>651</v>
      </c>
      <c r="H84" s="115">
        <v>1800</v>
      </c>
      <c r="I84" s="4" t="s">
        <v>8</v>
      </c>
    </row>
    <row r="85" spans="1:9" x14ac:dyDescent="0.25">
      <c r="A85" t="s">
        <v>474</v>
      </c>
      <c r="B85" s="3">
        <v>45855</v>
      </c>
      <c r="C85" s="4" t="s">
        <v>9</v>
      </c>
      <c r="D85" t="s">
        <v>8</v>
      </c>
      <c r="E85" t="s">
        <v>10</v>
      </c>
      <c r="F85" t="s">
        <v>43</v>
      </c>
      <c r="G85" t="s">
        <v>652</v>
      </c>
      <c r="H85" s="115">
        <v>76</v>
      </c>
      <c r="I85" s="4" t="s">
        <v>8</v>
      </c>
    </row>
    <row r="86" spans="1:9" x14ac:dyDescent="0.25">
      <c r="A86" t="s">
        <v>650</v>
      </c>
      <c r="B86" s="3">
        <v>45856</v>
      </c>
      <c r="C86" s="4" t="s">
        <v>9</v>
      </c>
      <c r="D86" t="s">
        <v>8</v>
      </c>
      <c r="E86" t="s">
        <v>10</v>
      </c>
      <c r="F86" t="s">
        <v>43</v>
      </c>
      <c r="G86" t="s">
        <v>26</v>
      </c>
      <c r="H86" s="115">
        <v>55565</v>
      </c>
      <c r="I86" s="4" t="s">
        <v>8</v>
      </c>
    </row>
    <row r="87" spans="1:9" x14ac:dyDescent="0.25">
      <c r="A87" t="s">
        <v>657</v>
      </c>
      <c r="B87" s="3">
        <v>45856</v>
      </c>
      <c r="C87" s="4" t="s">
        <v>9</v>
      </c>
      <c r="D87" t="s">
        <v>8</v>
      </c>
      <c r="E87" t="s">
        <v>10</v>
      </c>
      <c r="F87" t="s">
        <v>43</v>
      </c>
      <c r="G87" t="s">
        <v>658</v>
      </c>
      <c r="H87" s="115">
        <v>966</v>
      </c>
      <c r="I87" s="4" t="s">
        <v>8</v>
      </c>
    </row>
    <row r="88" spans="1:9" x14ac:dyDescent="0.25">
      <c r="A88" t="s">
        <v>489</v>
      </c>
      <c r="B88" s="3">
        <v>45856</v>
      </c>
      <c r="C88" s="4" t="s">
        <v>9</v>
      </c>
      <c r="D88" t="s">
        <v>8</v>
      </c>
      <c r="E88" t="s">
        <v>10</v>
      </c>
      <c r="F88" t="s">
        <v>43</v>
      </c>
      <c r="G88" t="s">
        <v>636</v>
      </c>
      <c r="H88" s="115">
        <v>200</v>
      </c>
      <c r="I88" s="4" t="s">
        <v>8</v>
      </c>
    </row>
    <row r="89" spans="1:9" x14ac:dyDescent="0.25">
      <c r="A89" t="s">
        <v>489</v>
      </c>
      <c r="B89" s="3">
        <v>45856</v>
      </c>
      <c r="C89" s="4" t="s">
        <v>9</v>
      </c>
      <c r="D89" t="s">
        <v>8</v>
      </c>
      <c r="E89" t="s">
        <v>10</v>
      </c>
      <c r="F89" t="s">
        <v>43</v>
      </c>
      <c r="G89" t="s">
        <v>637</v>
      </c>
      <c r="H89" s="115">
        <v>600</v>
      </c>
      <c r="I89" s="4" t="s">
        <v>8</v>
      </c>
    </row>
    <row r="90" spans="1:9" x14ac:dyDescent="0.25">
      <c r="A90" t="s">
        <v>499</v>
      </c>
      <c r="B90" s="3">
        <v>45856</v>
      </c>
      <c r="C90" s="4" t="s">
        <v>9</v>
      </c>
      <c r="D90" t="s">
        <v>8</v>
      </c>
      <c r="E90" t="s">
        <v>10</v>
      </c>
      <c r="F90" t="s">
        <v>43</v>
      </c>
      <c r="G90" t="s">
        <v>636</v>
      </c>
      <c r="H90" s="115">
        <v>200</v>
      </c>
      <c r="I90" s="4" t="s">
        <v>8</v>
      </c>
    </row>
    <row r="91" spans="1:9" x14ac:dyDescent="0.25">
      <c r="A91" t="s">
        <v>499</v>
      </c>
      <c r="B91" s="3">
        <v>45856</v>
      </c>
      <c r="C91" s="4" t="s">
        <v>9</v>
      </c>
      <c r="D91" t="s">
        <v>8</v>
      </c>
      <c r="E91" t="s">
        <v>10</v>
      </c>
      <c r="F91" t="s">
        <v>43</v>
      </c>
      <c r="G91" t="s">
        <v>637</v>
      </c>
      <c r="H91" s="115">
        <v>500</v>
      </c>
      <c r="I91" s="4" t="s">
        <v>8</v>
      </c>
    </row>
    <row r="92" spans="1:9" x14ac:dyDescent="0.25">
      <c r="A92" t="s">
        <v>654</v>
      </c>
      <c r="B92" s="3">
        <v>45856</v>
      </c>
      <c r="C92" s="4" t="s">
        <v>9</v>
      </c>
      <c r="D92" t="s">
        <v>8</v>
      </c>
      <c r="E92" t="s">
        <v>10</v>
      </c>
      <c r="F92" t="s">
        <v>43</v>
      </c>
      <c r="G92" t="s">
        <v>637</v>
      </c>
      <c r="H92" s="115">
        <v>600</v>
      </c>
      <c r="I92" s="4" t="s">
        <v>8</v>
      </c>
    </row>
    <row r="93" spans="1:9" x14ac:dyDescent="0.25">
      <c r="A93" t="s">
        <v>655</v>
      </c>
      <c r="B93" s="3">
        <v>45856</v>
      </c>
      <c r="C93" s="4" t="s">
        <v>9</v>
      </c>
      <c r="D93" t="s">
        <v>8</v>
      </c>
      <c r="E93" t="s">
        <v>10</v>
      </c>
      <c r="F93" t="s">
        <v>43</v>
      </c>
      <c r="G93" t="s">
        <v>637</v>
      </c>
      <c r="H93" s="115">
        <v>400</v>
      </c>
      <c r="I93" s="4" t="s">
        <v>8</v>
      </c>
    </row>
    <row r="94" spans="1:9" x14ac:dyDescent="0.25">
      <c r="A94" t="s">
        <v>656</v>
      </c>
      <c r="B94" s="3">
        <v>45856</v>
      </c>
      <c r="C94" s="4" t="s">
        <v>9</v>
      </c>
      <c r="D94" t="s">
        <v>8</v>
      </c>
      <c r="E94" t="s">
        <v>10</v>
      </c>
      <c r="F94" t="s">
        <v>43</v>
      </c>
      <c r="G94" t="s">
        <v>637</v>
      </c>
      <c r="H94" s="115">
        <v>400</v>
      </c>
      <c r="I94" s="4" t="s">
        <v>8</v>
      </c>
    </row>
    <row r="95" spans="1:9" x14ac:dyDescent="0.25">
      <c r="A95" t="s">
        <v>480</v>
      </c>
      <c r="B95" s="3">
        <v>45856</v>
      </c>
      <c r="C95" s="4" t="s">
        <v>9</v>
      </c>
      <c r="D95" t="s">
        <v>8</v>
      </c>
      <c r="E95" t="s">
        <v>10</v>
      </c>
      <c r="F95" t="s">
        <v>43</v>
      </c>
      <c r="G95" t="s">
        <v>638</v>
      </c>
      <c r="H95" s="115">
        <v>400</v>
      </c>
      <c r="I95" s="4" t="s">
        <v>8</v>
      </c>
    </row>
    <row r="96" spans="1:9" x14ac:dyDescent="0.25">
      <c r="A96" t="s">
        <v>552</v>
      </c>
      <c r="B96" s="3">
        <v>45856</v>
      </c>
      <c r="C96" s="4" t="s">
        <v>9</v>
      </c>
      <c r="D96" t="s">
        <v>8</v>
      </c>
      <c r="E96" t="s">
        <v>10</v>
      </c>
      <c r="F96" t="s">
        <v>43</v>
      </c>
      <c r="G96" t="s">
        <v>653</v>
      </c>
      <c r="H96" s="115">
        <v>1790</v>
      </c>
      <c r="I96" s="4" t="s">
        <v>8</v>
      </c>
    </row>
    <row r="97" spans="1:9" x14ac:dyDescent="0.25">
      <c r="A97" t="s">
        <v>499</v>
      </c>
      <c r="B97" s="3">
        <v>45857</v>
      </c>
      <c r="C97" s="4" t="s">
        <v>9</v>
      </c>
      <c r="D97" t="s">
        <v>8</v>
      </c>
      <c r="E97" t="s">
        <v>10</v>
      </c>
      <c r="F97" t="s">
        <v>43</v>
      </c>
      <c r="G97" t="s">
        <v>639</v>
      </c>
      <c r="H97" s="115">
        <v>200</v>
      </c>
      <c r="I97" s="4" t="s">
        <v>8</v>
      </c>
    </row>
    <row r="98" spans="1:9" x14ac:dyDescent="0.25">
      <c r="A98" t="s">
        <v>577</v>
      </c>
      <c r="B98" s="3">
        <v>45857</v>
      </c>
      <c r="C98" s="4" t="s">
        <v>9</v>
      </c>
      <c r="D98" t="s">
        <v>8</v>
      </c>
      <c r="E98" t="s">
        <v>10</v>
      </c>
      <c r="F98" t="s">
        <v>43</v>
      </c>
      <c r="G98" t="s">
        <v>639</v>
      </c>
      <c r="H98" s="115">
        <v>800</v>
      </c>
      <c r="I98" s="4" t="s">
        <v>8</v>
      </c>
    </row>
    <row r="99" spans="1:9" x14ac:dyDescent="0.25">
      <c r="A99" t="s">
        <v>575</v>
      </c>
      <c r="B99" s="3">
        <v>45857</v>
      </c>
      <c r="C99" s="4" t="s">
        <v>9</v>
      </c>
      <c r="D99" t="s">
        <v>8</v>
      </c>
      <c r="E99" t="s">
        <v>10</v>
      </c>
      <c r="F99" t="s">
        <v>43</v>
      </c>
      <c r="G99" t="s">
        <v>639</v>
      </c>
      <c r="H99" s="115">
        <v>200</v>
      </c>
      <c r="I99" s="4" t="s">
        <v>8</v>
      </c>
    </row>
    <row r="100" spans="1:9" x14ac:dyDescent="0.25">
      <c r="A100" t="s">
        <v>640</v>
      </c>
      <c r="B100" s="3">
        <v>45857</v>
      </c>
      <c r="C100" s="4" t="s">
        <v>9</v>
      </c>
      <c r="D100" t="s">
        <v>8</v>
      </c>
      <c r="E100" t="s">
        <v>10</v>
      </c>
      <c r="F100" t="s">
        <v>43</v>
      </c>
      <c r="G100" t="s">
        <v>288</v>
      </c>
      <c r="H100" s="115">
        <v>5427.8</v>
      </c>
      <c r="I100" s="4" t="s">
        <v>8</v>
      </c>
    </row>
    <row r="101" spans="1:9" x14ac:dyDescent="0.25">
      <c r="A101" t="s">
        <v>499</v>
      </c>
      <c r="B101" s="3">
        <v>45859</v>
      </c>
      <c r="C101" s="4" t="s">
        <v>9</v>
      </c>
      <c r="D101" t="s">
        <v>8</v>
      </c>
      <c r="E101" t="s">
        <v>10</v>
      </c>
      <c r="F101" t="s">
        <v>43</v>
      </c>
      <c r="G101" t="s">
        <v>594</v>
      </c>
      <c r="H101" s="115">
        <v>200</v>
      </c>
      <c r="I101" s="4" t="s">
        <v>8</v>
      </c>
    </row>
    <row r="102" spans="1:9" x14ac:dyDescent="0.25">
      <c r="A102" t="s">
        <v>489</v>
      </c>
      <c r="B102" s="3">
        <v>45859</v>
      </c>
      <c r="C102" s="4" t="s">
        <v>9</v>
      </c>
      <c r="D102" t="s">
        <v>8</v>
      </c>
      <c r="E102" t="s">
        <v>10</v>
      </c>
      <c r="F102" t="s">
        <v>43</v>
      </c>
      <c r="G102" t="s">
        <v>594</v>
      </c>
      <c r="H102" s="115">
        <v>200</v>
      </c>
      <c r="I102" s="4" t="s">
        <v>8</v>
      </c>
    </row>
    <row r="103" spans="1:9" x14ac:dyDescent="0.25">
      <c r="A103" t="s">
        <v>480</v>
      </c>
      <c r="B103" s="3">
        <v>45859</v>
      </c>
      <c r="C103" s="4" t="s">
        <v>9</v>
      </c>
      <c r="D103" t="s">
        <v>8</v>
      </c>
      <c r="E103" t="s">
        <v>10</v>
      </c>
      <c r="F103" t="s">
        <v>43</v>
      </c>
      <c r="G103" t="s">
        <v>630</v>
      </c>
      <c r="H103" s="115">
        <v>400</v>
      </c>
      <c r="I103" s="4" t="s">
        <v>8</v>
      </c>
    </row>
    <row r="104" spans="1:9" x14ac:dyDescent="0.25">
      <c r="A104" t="s">
        <v>577</v>
      </c>
      <c r="B104" s="3">
        <v>45860</v>
      </c>
      <c r="C104" s="4" t="s">
        <v>9</v>
      </c>
      <c r="D104" t="s">
        <v>8</v>
      </c>
      <c r="E104" t="s">
        <v>10</v>
      </c>
      <c r="F104" t="s">
        <v>43</v>
      </c>
      <c r="G104" t="s">
        <v>641</v>
      </c>
      <c r="H104" s="115">
        <v>82</v>
      </c>
      <c r="I104" s="4" t="s">
        <v>8</v>
      </c>
    </row>
    <row r="105" spans="1:9" x14ac:dyDescent="0.25">
      <c r="A105" t="s">
        <v>480</v>
      </c>
      <c r="B105" s="3">
        <v>45860</v>
      </c>
      <c r="C105" s="4" t="s">
        <v>9</v>
      </c>
      <c r="D105" t="s">
        <v>8</v>
      </c>
      <c r="E105" t="s">
        <v>10</v>
      </c>
      <c r="F105" t="s">
        <v>43</v>
      </c>
      <c r="G105" t="s">
        <v>630</v>
      </c>
      <c r="H105" s="115">
        <v>400</v>
      </c>
      <c r="I105" s="4" t="s">
        <v>8</v>
      </c>
    </row>
    <row r="106" spans="1:9" x14ac:dyDescent="0.25">
      <c r="A106" t="s">
        <v>499</v>
      </c>
      <c r="B106" s="3">
        <v>45860</v>
      </c>
      <c r="C106" s="4" t="s">
        <v>9</v>
      </c>
      <c r="D106" t="s">
        <v>8</v>
      </c>
      <c r="E106" t="s">
        <v>10</v>
      </c>
      <c r="F106" t="s">
        <v>43</v>
      </c>
      <c r="G106" t="s">
        <v>594</v>
      </c>
      <c r="H106" s="115">
        <v>200</v>
      </c>
      <c r="I106" s="4" t="s">
        <v>8</v>
      </c>
    </row>
    <row r="107" spans="1:9" x14ac:dyDescent="0.25">
      <c r="A107" t="s">
        <v>489</v>
      </c>
      <c r="B107" s="3">
        <v>45860</v>
      </c>
      <c r="C107" s="4" t="s">
        <v>9</v>
      </c>
      <c r="D107" t="s">
        <v>8</v>
      </c>
      <c r="E107" t="s">
        <v>10</v>
      </c>
      <c r="F107" t="s">
        <v>43</v>
      </c>
      <c r="G107" t="s">
        <v>594</v>
      </c>
      <c r="H107" s="115">
        <v>200</v>
      </c>
      <c r="I107" s="4" t="s">
        <v>8</v>
      </c>
    </row>
    <row r="108" spans="1:9" x14ac:dyDescent="0.25">
      <c r="A108" t="s">
        <v>635</v>
      </c>
      <c r="B108" s="3">
        <v>45860</v>
      </c>
      <c r="C108" s="4" t="s">
        <v>9</v>
      </c>
      <c r="D108" t="s">
        <v>8</v>
      </c>
      <c r="E108" t="s">
        <v>10</v>
      </c>
      <c r="F108" t="s">
        <v>43</v>
      </c>
      <c r="G108" t="s">
        <v>633</v>
      </c>
      <c r="H108" s="115">
        <v>1139</v>
      </c>
      <c r="I108" s="4" t="s">
        <v>8</v>
      </c>
    </row>
    <row r="109" spans="1:9" x14ac:dyDescent="0.25">
      <c r="A109" t="s">
        <v>499</v>
      </c>
      <c r="B109" s="3">
        <v>45861</v>
      </c>
      <c r="C109" s="4" t="s">
        <v>9</v>
      </c>
      <c r="D109" t="s">
        <v>8</v>
      </c>
      <c r="E109" t="s">
        <v>10</v>
      </c>
      <c r="F109" t="s">
        <v>43</v>
      </c>
      <c r="G109" t="s">
        <v>594</v>
      </c>
      <c r="H109" s="115">
        <v>200</v>
      </c>
      <c r="I109" s="4" t="s">
        <v>8</v>
      </c>
    </row>
    <row r="110" spans="1:9" x14ac:dyDescent="0.25">
      <c r="A110" t="s">
        <v>489</v>
      </c>
      <c r="B110" s="3">
        <v>45861</v>
      </c>
      <c r="C110" s="4" t="s">
        <v>9</v>
      </c>
      <c r="D110" t="s">
        <v>8</v>
      </c>
      <c r="E110" t="s">
        <v>10</v>
      </c>
      <c r="F110" t="s">
        <v>43</v>
      </c>
      <c r="G110" t="s">
        <v>594</v>
      </c>
      <c r="H110" s="115">
        <v>200</v>
      </c>
      <c r="I110" s="4" t="s">
        <v>8</v>
      </c>
    </row>
    <row r="111" spans="1:9" x14ac:dyDescent="0.25">
      <c r="A111" t="s">
        <v>524</v>
      </c>
      <c r="B111" s="3">
        <v>45861</v>
      </c>
      <c r="C111" s="4" t="s">
        <v>9</v>
      </c>
      <c r="D111" t="s">
        <v>8</v>
      </c>
      <c r="E111" t="s">
        <v>10</v>
      </c>
      <c r="F111" t="s">
        <v>43</v>
      </c>
      <c r="G111" t="s">
        <v>642</v>
      </c>
      <c r="H111" s="115">
        <v>200</v>
      </c>
      <c r="I111" s="4" t="s">
        <v>8</v>
      </c>
    </row>
    <row r="112" spans="1:9" x14ac:dyDescent="0.25">
      <c r="A112" t="s">
        <v>480</v>
      </c>
      <c r="B112" s="3">
        <v>45862</v>
      </c>
      <c r="C112" s="4" t="s">
        <v>9</v>
      </c>
      <c r="D112" t="s">
        <v>8</v>
      </c>
      <c r="E112" t="s">
        <v>10</v>
      </c>
      <c r="F112" t="s">
        <v>43</v>
      </c>
      <c r="G112" t="s">
        <v>630</v>
      </c>
      <c r="H112" s="115">
        <v>400</v>
      </c>
      <c r="I112" s="4" t="s">
        <v>8</v>
      </c>
    </row>
    <row r="113" spans="1:9" x14ac:dyDescent="0.25">
      <c r="A113" t="s">
        <v>634</v>
      </c>
      <c r="B113" s="3">
        <v>45862</v>
      </c>
      <c r="C113" s="4" t="s">
        <v>9</v>
      </c>
      <c r="D113" t="s">
        <v>8</v>
      </c>
      <c r="E113" t="s">
        <v>10</v>
      </c>
      <c r="F113" t="s">
        <v>43</v>
      </c>
      <c r="G113" t="s">
        <v>643</v>
      </c>
      <c r="H113" s="115">
        <v>200</v>
      </c>
      <c r="I113" s="4" t="s">
        <v>8</v>
      </c>
    </row>
    <row r="114" spans="1:9" x14ac:dyDescent="0.25">
      <c r="A114" t="s">
        <v>499</v>
      </c>
      <c r="B114" s="3">
        <v>45862</v>
      </c>
      <c r="C114" s="4" t="s">
        <v>9</v>
      </c>
      <c r="D114" t="s">
        <v>8</v>
      </c>
      <c r="E114" t="s">
        <v>10</v>
      </c>
      <c r="F114" t="s">
        <v>43</v>
      </c>
      <c r="G114" t="s">
        <v>594</v>
      </c>
      <c r="H114" s="115">
        <v>200</v>
      </c>
      <c r="I114" s="4" t="s">
        <v>8</v>
      </c>
    </row>
    <row r="115" spans="1:9" x14ac:dyDescent="0.25">
      <c r="A115" t="s">
        <v>489</v>
      </c>
      <c r="B115" s="3">
        <v>45862</v>
      </c>
      <c r="C115" s="4" t="s">
        <v>9</v>
      </c>
      <c r="D115" t="s">
        <v>8</v>
      </c>
      <c r="E115" t="s">
        <v>10</v>
      </c>
      <c r="F115" t="s">
        <v>43</v>
      </c>
      <c r="G115" t="s">
        <v>594</v>
      </c>
      <c r="H115" s="115">
        <v>200</v>
      </c>
      <c r="I115" s="4" t="s">
        <v>8</v>
      </c>
    </row>
    <row r="116" spans="1:9" x14ac:dyDescent="0.25">
      <c r="A116" t="s">
        <v>563</v>
      </c>
      <c r="B116" s="3">
        <v>45862</v>
      </c>
      <c r="C116" s="4" t="s">
        <v>9</v>
      </c>
      <c r="D116" t="s">
        <v>8</v>
      </c>
      <c r="E116" t="s">
        <v>10</v>
      </c>
      <c r="F116" t="s">
        <v>43</v>
      </c>
      <c r="G116" t="s">
        <v>659</v>
      </c>
      <c r="H116" s="115">
        <v>250</v>
      </c>
      <c r="I116" s="4" t="s">
        <v>8</v>
      </c>
    </row>
    <row r="117" spans="1:9" x14ac:dyDescent="0.25">
      <c r="A117" t="s">
        <v>480</v>
      </c>
      <c r="B117" s="3">
        <v>45863</v>
      </c>
      <c r="C117" s="4" t="s">
        <v>9</v>
      </c>
      <c r="D117" t="s">
        <v>8</v>
      </c>
      <c r="E117" t="s">
        <v>10</v>
      </c>
      <c r="F117" t="s">
        <v>43</v>
      </c>
      <c r="G117" t="s">
        <v>630</v>
      </c>
      <c r="H117" s="115">
        <v>400</v>
      </c>
      <c r="I117" s="4" t="s">
        <v>8</v>
      </c>
    </row>
    <row r="118" spans="1:9" x14ac:dyDescent="0.25">
      <c r="A118" t="s">
        <v>662</v>
      </c>
      <c r="B118" s="3">
        <v>45863</v>
      </c>
      <c r="C118" s="4" t="s">
        <v>9</v>
      </c>
      <c r="D118" t="s">
        <v>8</v>
      </c>
      <c r="E118" t="s">
        <v>10</v>
      </c>
      <c r="F118" t="s">
        <v>43</v>
      </c>
      <c r="G118" t="s">
        <v>663</v>
      </c>
      <c r="H118" s="115">
        <v>15016</v>
      </c>
      <c r="I118" s="4" t="s">
        <v>8</v>
      </c>
    </row>
    <row r="119" spans="1:9" x14ac:dyDescent="0.25">
      <c r="A119" t="s">
        <v>665</v>
      </c>
      <c r="B119" s="3">
        <v>45863</v>
      </c>
      <c r="C119" s="4" t="s">
        <v>9</v>
      </c>
      <c r="D119" t="s">
        <v>8</v>
      </c>
      <c r="E119" t="s">
        <v>10</v>
      </c>
      <c r="F119" t="s">
        <v>43</v>
      </c>
      <c r="G119" t="s">
        <v>664</v>
      </c>
      <c r="H119" s="115">
        <v>68375</v>
      </c>
      <c r="I119" s="4" t="s">
        <v>8</v>
      </c>
    </row>
    <row r="120" spans="1:9" x14ac:dyDescent="0.25">
      <c r="A120" t="s">
        <v>667</v>
      </c>
      <c r="B120" s="3">
        <v>45863</v>
      </c>
      <c r="C120" s="4" t="s">
        <v>9</v>
      </c>
      <c r="D120" t="s">
        <v>8</v>
      </c>
      <c r="E120" t="s">
        <v>10</v>
      </c>
      <c r="F120" t="s">
        <v>43</v>
      </c>
      <c r="G120" t="s">
        <v>668</v>
      </c>
      <c r="H120" s="115">
        <v>600</v>
      </c>
      <c r="I120" s="4" t="s">
        <v>8</v>
      </c>
    </row>
    <row r="121" spans="1:9" x14ac:dyDescent="0.25">
      <c r="A121" t="s">
        <v>656</v>
      </c>
      <c r="B121" s="3">
        <v>45863</v>
      </c>
      <c r="C121" s="4" t="s">
        <v>9</v>
      </c>
      <c r="D121" t="s">
        <v>8</v>
      </c>
      <c r="E121" t="s">
        <v>10</v>
      </c>
      <c r="F121" t="s">
        <v>43</v>
      </c>
      <c r="G121" t="s">
        <v>669</v>
      </c>
      <c r="H121" s="115">
        <v>200</v>
      </c>
      <c r="I121" s="4" t="s">
        <v>8</v>
      </c>
    </row>
    <row r="122" spans="1:9" x14ac:dyDescent="0.25">
      <c r="A122" t="s">
        <v>654</v>
      </c>
      <c r="B122" s="3">
        <v>45863</v>
      </c>
      <c r="C122" s="4" t="s">
        <v>9</v>
      </c>
      <c r="D122" t="s">
        <v>8</v>
      </c>
      <c r="E122" t="s">
        <v>10</v>
      </c>
      <c r="F122" t="s">
        <v>43</v>
      </c>
      <c r="G122" t="s">
        <v>669</v>
      </c>
      <c r="H122" s="115">
        <v>600</v>
      </c>
      <c r="I122" s="4" t="s">
        <v>8</v>
      </c>
    </row>
    <row r="123" spans="1:9" x14ac:dyDescent="0.25">
      <c r="A123" t="s">
        <v>575</v>
      </c>
      <c r="B123" s="3">
        <v>45863</v>
      </c>
      <c r="C123" s="4" t="s">
        <v>9</v>
      </c>
      <c r="D123" t="s">
        <v>8</v>
      </c>
      <c r="E123" t="s">
        <v>10</v>
      </c>
      <c r="F123" t="s">
        <v>43</v>
      </c>
      <c r="G123" t="s">
        <v>670</v>
      </c>
      <c r="H123" s="115">
        <v>200</v>
      </c>
      <c r="I123" s="4" t="s">
        <v>8</v>
      </c>
    </row>
    <row r="124" spans="1:9" x14ac:dyDescent="0.25">
      <c r="A124" t="s">
        <v>499</v>
      </c>
      <c r="B124" s="3">
        <v>45863</v>
      </c>
      <c r="C124" s="4" t="s">
        <v>9</v>
      </c>
      <c r="D124" t="s">
        <v>8</v>
      </c>
      <c r="E124" t="s">
        <v>10</v>
      </c>
      <c r="F124" t="s">
        <v>43</v>
      </c>
      <c r="G124" t="s">
        <v>669</v>
      </c>
      <c r="H124" s="115">
        <v>600</v>
      </c>
      <c r="I124" s="4" t="s">
        <v>8</v>
      </c>
    </row>
    <row r="125" spans="1:9" x14ac:dyDescent="0.25">
      <c r="A125" t="s">
        <v>489</v>
      </c>
      <c r="B125" s="3">
        <v>45863</v>
      </c>
      <c r="C125" s="4" t="s">
        <v>9</v>
      </c>
      <c r="D125" t="s">
        <v>8</v>
      </c>
      <c r="E125" t="s">
        <v>10</v>
      </c>
      <c r="F125" t="s">
        <v>43</v>
      </c>
      <c r="G125" t="s">
        <v>669</v>
      </c>
      <c r="H125" s="115">
        <v>600</v>
      </c>
      <c r="I125" s="4" t="s">
        <v>8</v>
      </c>
    </row>
    <row r="126" spans="1:9" x14ac:dyDescent="0.25">
      <c r="A126" t="s">
        <v>489</v>
      </c>
      <c r="B126" s="3">
        <v>45863</v>
      </c>
      <c r="C126" s="4" t="s">
        <v>9</v>
      </c>
      <c r="D126" t="s">
        <v>8</v>
      </c>
      <c r="E126" t="s">
        <v>10</v>
      </c>
      <c r="F126" t="s">
        <v>43</v>
      </c>
      <c r="G126" t="s">
        <v>671</v>
      </c>
      <c r="H126" s="115">
        <v>200</v>
      </c>
      <c r="I126" s="4" t="s">
        <v>8</v>
      </c>
    </row>
    <row r="127" spans="1:9" x14ac:dyDescent="0.25">
      <c r="A127" t="s">
        <v>672</v>
      </c>
      <c r="B127" s="3">
        <v>45863</v>
      </c>
      <c r="C127" s="4" t="s">
        <v>9</v>
      </c>
      <c r="D127" t="s">
        <v>8</v>
      </c>
      <c r="E127" t="s">
        <v>10</v>
      </c>
      <c r="F127" t="s">
        <v>43</v>
      </c>
      <c r="G127" t="s">
        <v>665</v>
      </c>
      <c r="H127" s="115">
        <v>3422.6</v>
      </c>
      <c r="I127" s="4" t="s">
        <v>8</v>
      </c>
    </row>
    <row r="128" spans="1:9" x14ac:dyDescent="0.25">
      <c r="A128" t="s">
        <v>673</v>
      </c>
      <c r="B128" s="3">
        <v>45863</v>
      </c>
      <c r="C128" s="4" t="s">
        <v>9</v>
      </c>
      <c r="D128" t="s">
        <v>8</v>
      </c>
      <c r="E128" t="s">
        <v>10</v>
      </c>
      <c r="F128" t="s">
        <v>43</v>
      </c>
      <c r="G128" t="s">
        <v>669</v>
      </c>
      <c r="H128" s="115">
        <v>400</v>
      </c>
      <c r="I128" s="4" t="s">
        <v>8</v>
      </c>
    </row>
    <row r="129" spans="1:9" x14ac:dyDescent="0.25">
      <c r="A129" t="s">
        <v>655</v>
      </c>
      <c r="B129" s="3">
        <v>45863</v>
      </c>
      <c r="C129" s="4" t="s">
        <v>9</v>
      </c>
      <c r="D129" t="s">
        <v>8</v>
      </c>
      <c r="E129" t="s">
        <v>10</v>
      </c>
      <c r="F129" t="s">
        <v>43</v>
      </c>
      <c r="G129" t="s">
        <v>669</v>
      </c>
      <c r="H129" s="115">
        <v>600</v>
      </c>
      <c r="I129" s="4" t="s">
        <v>8</v>
      </c>
    </row>
    <row r="130" spans="1:9" x14ac:dyDescent="0.25">
      <c r="A130" t="s">
        <v>673</v>
      </c>
      <c r="B130" s="3">
        <v>45864</v>
      </c>
      <c r="C130" s="4" t="s">
        <v>9</v>
      </c>
      <c r="D130" t="s">
        <v>8</v>
      </c>
      <c r="E130" t="s">
        <v>10</v>
      </c>
      <c r="F130" t="s">
        <v>43</v>
      </c>
      <c r="G130" t="s">
        <v>674</v>
      </c>
      <c r="H130" s="115">
        <v>106</v>
      </c>
      <c r="I130" s="4" t="s">
        <v>8</v>
      </c>
    </row>
    <row r="131" spans="1:9" x14ac:dyDescent="0.25">
      <c r="A131" t="s">
        <v>602</v>
      </c>
      <c r="B131" s="3">
        <v>45864</v>
      </c>
      <c r="C131" s="4" t="s">
        <v>9</v>
      </c>
      <c r="D131" t="s">
        <v>8</v>
      </c>
      <c r="E131" t="s">
        <v>10</v>
      </c>
      <c r="F131" t="s">
        <v>43</v>
      </c>
      <c r="G131" t="s">
        <v>675</v>
      </c>
      <c r="H131" s="115">
        <v>220</v>
      </c>
      <c r="I131" s="4" t="s">
        <v>8</v>
      </c>
    </row>
    <row r="132" spans="1:9" x14ac:dyDescent="0.25">
      <c r="A132" t="s">
        <v>489</v>
      </c>
      <c r="B132" s="3">
        <v>45866</v>
      </c>
      <c r="C132" s="4" t="s">
        <v>9</v>
      </c>
      <c r="D132" t="s">
        <v>8</v>
      </c>
      <c r="E132" t="s">
        <v>10</v>
      </c>
      <c r="F132" t="s">
        <v>43</v>
      </c>
      <c r="G132" t="s">
        <v>676</v>
      </c>
      <c r="H132" s="115">
        <v>400</v>
      </c>
      <c r="I132" s="4" t="s">
        <v>8</v>
      </c>
    </row>
    <row r="133" spans="1:9" x14ac:dyDescent="0.25">
      <c r="A133" t="s">
        <v>580</v>
      </c>
      <c r="B133" s="3">
        <v>45866</v>
      </c>
      <c r="C133" s="4" t="s">
        <v>9</v>
      </c>
      <c r="D133" t="s">
        <v>8</v>
      </c>
      <c r="E133" t="s">
        <v>10</v>
      </c>
      <c r="F133" t="s">
        <v>43</v>
      </c>
      <c r="G133" t="s">
        <v>677</v>
      </c>
      <c r="H133" s="115">
        <v>400</v>
      </c>
      <c r="I133" s="4" t="s">
        <v>8</v>
      </c>
    </row>
    <row r="134" spans="1:9" x14ac:dyDescent="0.25">
      <c r="A134" t="s">
        <v>524</v>
      </c>
      <c r="B134" s="3">
        <v>45866</v>
      </c>
      <c r="C134" s="4" t="s">
        <v>9</v>
      </c>
      <c r="D134" t="s">
        <v>8</v>
      </c>
      <c r="E134" t="s">
        <v>10</v>
      </c>
      <c r="F134" t="s">
        <v>43</v>
      </c>
      <c r="G134" t="s">
        <v>678</v>
      </c>
      <c r="H134" s="115">
        <v>200</v>
      </c>
      <c r="I134" s="4" t="s">
        <v>8</v>
      </c>
    </row>
    <row r="135" spans="1:9" x14ac:dyDescent="0.25">
      <c r="A135" t="s">
        <v>499</v>
      </c>
      <c r="B135" s="3">
        <v>45866</v>
      </c>
      <c r="C135" s="4" t="s">
        <v>9</v>
      </c>
      <c r="D135" t="s">
        <v>8</v>
      </c>
      <c r="E135" t="s">
        <v>10</v>
      </c>
      <c r="F135" t="s">
        <v>43</v>
      </c>
      <c r="G135" t="s">
        <v>679</v>
      </c>
      <c r="H135" s="115">
        <v>200</v>
      </c>
      <c r="I135" s="4" t="s">
        <v>8</v>
      </c>
    </row>
    <row r="136" spans="1:9" x14ac:dyDescent="0.25">
      <c r="A136" t="s">
        <v>680</v>
      </c>
      <c r="B136" s="3">
        <v>45866</v>
      </c>
      <c r="C136" s="4" t="s">
        <v>9</v>
      </c>
      <c r="D136" t="s">
        <v>8</v>
      </c>
      <c r="E136" t="s">
        <v>10</v>
      </c>
      <c r="F136" t="s">
        <v>43</v>
      </c>
      <c r="G136" t="s">
        <v>666</v>
      </c>
      <c r="H136" s="115">
        <v>18000</v>
      </c>
      <c r="I136" s="4" t="s">
        <v>8</v>
      </c>
    </row>
    <row r="137" spans="1:9" x14ac:dyDescent="0.25">
      <c r="A137" t="s">
        <v>681</v>
      </c>
      <c r="B137" s="3">
        <v>45866</v>
      </c>
      <c r="C137" s="4" t="s">
        <v>9</v>
      </c>
      <c r="D137" t="s">
        <v>8</v>
      </c>
      <c r="E137" t="s">
        <v>10</v>
      </c>
      <c r="F137" t="s">
        <v>43</v>
      </c>
      <c r="G137" t="s">
        <v>682</v>
      </c>
      <c r="H137" s="115">
        <v>8500</v>
      </c>
      <c r="I137" s="4" t="s">
        <v>8</v>
      </c>
    </row>
    <row r="138" spans="1:9" x14ac:dyDescent="0.25">
      <c r="A138" t="s">
        <v>480</v>
      </c>
      <c r="B138" s="3">
        <v>45866</v>
      </c>
      <c r="C138" s="4" t="s">
        <v>9</v>
      </c>
      <c r="D138" t="s">
        <v>8</v>
      </c>
      <c r="E138" t="s">
        <v>10</v>
      </c>
      <c r="F138" t="s">
        <v>43</v>
      </c>
      <c r="G138" t="s">
        <v>683</v>
      </c>
      <c r="H138" s="115">
        <v>400</v>
      </c>
      <c r="I138" s="4" t="s">
        <v>8</v>
      </c>
    </row>
    <row r="139" spans="1:9" x14ac:dyDescent="0.25">
      <c r="A139" t="s">
        <v>684</v>
      </c>
      <c r="B139" s="3">
        <v>45867</v>
      </c>
      <c r="C139" t="s">
        <v>9</v>
      </c>
      <c r="D139" t="s">
        <v>8</v>
      </c>
      <c r="E139" t="s">
        <v>10</v>
      </c>
      <c r="F139" t="s">
        <v>43</v>
      </c>
      <c r="G139" t="s">
        <v>685</v>
      </c>
      <c r="H139" s="115">
        <v>500</v>
      </c>
      <c r="I139" s="4" t="s">
        <v>8</v>
      </c>
    </row>
    <row r="140" spans="1:9" x14ac:dyDescent="0.25">
      <c r="A140" t="s">
        <v>575</v>
      </c>
      <c r="B140" s="3">
        <v>45867</v>
      </c>
      <c r="C140" t="s">
        <v>9</v>
      </c>
      <c r="D140" t="s">
        <v>8</v>
      </c>
      <c r="E140" t="s">
        <v>10</v>
      </c>
      <c r="F140" t="s">
        <v>43</v>
      </c>
      <c r="G140" t="s">
        <v>686</v>
      </c>
      <c r="H140" s="115">
        <v>200</v>
      </c>
      <c r="I140" s="4" t="s">
        <v>8</v>
      </c>
    </row>
    <row r="141" spans="1:9" x14ac:dyDescent="0.25">
      <c r="A141" t="s">
        <v>480</v>
      </c>
      <c r="B141" s="3">
        <v>45867</v>
      </c>
      <c r="C141" t="s">
        <v>9</v>
      </c>
      <c r="D141" t="s">
        <v>8</v>
      </c>
      <c r="E141" t="s">
        <v>10</v>
      </c>
      <c r="F141" t="s">
        <v>43</v>
      </c>
      <c r="G141" t="s">
        <v>687</v>
      </c>
      <c r="H141" s="115">
        <v>400</v>
      </c>
      <c r="I141" s="4" t="s">
        <v>8</v>
      </c>
    </row>
    <row r="142" spans="1:9" x14ac:dyDescent="0.25">
      <c r="A142" t="s">
        <v>489</v>
      </c>
      <c r="B142" s="3">
        <v>45867</v>
      </c>
      <c r="C142" t="s">
        <v>9</v>
      </c>
      <c r="D142" t="s">
        <v>8</v>
      </c>
      <c r="E142" t="s">
        <v>10</v>
      </c>
      <c r="F142" t="s">
        <v>43</v>
      </c>
      <c r="G142" t="s">
        <v>688</v>
      </c>
      <c r="H142" s="115">
        <v>200</v>
      </c>
      <c r="I142" s="4" t="s">
        <v>8</v>
      </c>
    </row>
    <row r="143" spans="1:9" x14ac:dyDescent="0.25">
      <c r="A143" t="s">
        <v>577</v>
      </c>
      <c r="B143" s="3">
        <v>45868</v>
      </c>
      <c r="C143" t="s">
        <v>9</v>
      </c>
      <c r="D143" t="s">
        <v>8</v>
      </c>
      <c r="E143" t="s">
        <v>10</v>
      </c>
      <c r="F143" t="s">
        <v>43</v>
      </c>
      <c r="G143" t="s">
        <v>689</v>
      </c>
      <c r="H143" s="115">
        <v>91</v>
      </c>
      <c r="I143" s="4" t="s">
        <v>8</v>
      </c>
    </row>
    <row r="144" spans="1:9" x14ac:dyDescent="0.25">
      <c r="A144" t="s">
        <v>691</v>
      </c>
      <c r="B144" s="3">
        <v>45868</v>
      </c>
      <c r="C144" t="s">
        <v>9</v>
      </c>
      <c r="D144" t="s">
        <v>8</v>
      </c>
      <c r="E144" t="s">
        <v>10</v>
      </c>
      <c r="F144" t="s">
        <v>43</v>
      </c>
      <c r="G144" t="s">
        <v>690</v>
      </c>
      <c r="H144" s="115">
        <v>300</v>
      </c>
      <c r="I144" s="4" t="s">
        <v>8</v>
      </c>
    </row>
    <row r="145" spans="1:9" x14ac:dyDescent="0.25">
      <c r="A145" t="s">
        <v>499</v>
      </c>
      <c r="B145" s="3">
        <v>45868</v>
      </c>
      <c r="C145" t="s">
        <v>9</v>
      </c>
      <c r="D145" t="s">
        <v>8</v>
      </c>
      <c r="E145" t="s">
        <v>10</v>
      </c>
      <c r="F145" t="s">
        <v>43</v>
      </c>
      <c r="G145" t="s">
        <v>699</v>
      </c>
      <c r="H145" s="115">
        <v>200</v>
      </c>
      <c r="I145" s="4" t="s">
        <v>8</v>
      </c>
    </row>
    <row r="146" spans="1:9" x14ac:dyDescent="0.25">
      <c r="A146" t="s">
        <v>489</v>
      </c>
      <c r="B146" s="3">
        <v>45868</v>
      </c>
      <c r="C146" t="s">
        <v>9</v>
      </c>
      <c r="D146" t="s">
        <v>8</v>
      </c>
      <c r="E146" t="s">
        <v>10</v>
      </c>
      <c r="F146" t="s">
        <v>43</v>
      </c>
      <c r="G146" t="s">
        <v>688</v>
      </c>
      <c r="H146" s="115">
        <v>200</v>
      </c>
      <c r="I146" s="4" t="s">
        <v>8</v>
      </c>
    </row>
    <row r="147" spans="1:9" x14ac:dyDescent="0.25">
      <c r="A147" t="s">
        <v>499</v>
      </c>
      <c r="B147" s="3">
        <v>45868</v>
      </c>
      <c r="C147" t="s">
        <v>9</v>
      </c>
      <c r="D147" t="s">
        <v>8</v>
      </c>
      <c r="E147" t="s">
        <v>10</v>
      </c>
      <c r="F147" t="s">
        <v>43</v>
      </c>
      <c r="G147" t="s">
        <v>688</v>
      </c>
      <c r="H147" s="115">
        <v>200</v>
      </c>
      <c r="I147" s="4" t="s">
        <v>8</v>
      </c>
    </row>
    <row r="148" spans="1:9" x14ac:dyDescent="0.25">
      <c r="A148" t="s">
        <v>568</v>
      </c>
      <c r="B148" s="3">
        <v>45869</v>
      </c>
      <c r="C148" t="s">
        <v>9</v>
      </c>
      <c r="D148" t="s">
        <v>8</v>
      </c>
      <c r="E148" t="s">
        <v>10</v>
      </c>
      <c r="F148" t="s">
        <v>43</v>
      </c>
      <c r="G148" t="s">
        <v>700</v>
      </c>
      <c r="H148" s="115">
        <v>405</v>
      </c>
      <c r="I148" s="4" t="s">
        <v>8</v>
      </c>
    </row>
    <row r="149" spans="1:9" x14ac:dyDescent="0.25">
      <c r="A149" t="s">
        <v>480</v>
      </c>
      <c r="B149" s="3">
        <v>45869</v>
      </c>
      <c r="C149" t="s">
        <v>9</v>
      </c>
      <c r="D149" t="s">
        <v>8</v>
      </c>
      <c r="E149" t="s">
        <v>10</v>
      </c>
      <c r="F149" t="s">
        <v>43</v>
      </c>
      <c r="G149" t="s">
        <v>701</v>
      </c>
      <c r="H149" s="115">
        <v>400</v>
      </c>
      <c r="I149" s="4" t="s">
        <v>8</v>
      </c>
    </row>
    <row r="150" spans="1:9" x14ac:dyDescent="0.25">
      <c r="A150" t="s">
        <v>702</v>
      </c>
      <c r="B150" s="3">
        <v>45869</v>
      </c>
      <c r="C150" t="s">
        <v>9</v>
      </c>
      <c r="D150" t="s">
        <v>8</v>
      </c>
      <c r="E150" t="s">
        <v>10</v>
      </c>
      <c r="F150" t="s">
        <v>43</v>
      </c>
      <c r="G150" t="s">
        <v>703</v>
      </c>
      <c r="H150" s="115">
        <v>114</v>
      </c>
      <c r="I150" s="4" t="s">
        <v>8</v>
      </c>
    </row>
    <row r="151" spans="1:9" x14ac:dyDescent="0.25">
      <c r="A151" t="s">
        <v>725</v>
      </c>
      <c r="B151" s="3">
        <v>45869</v>
      </c>
      <c r="C151" t="s">
        <v>9</v>
      </c>
      <c r="D151" t="s">
        <v>8</v>
      </c>
      <c r="E151" t="s">
        <v>10</v>
      </c>
      <c r="F151" t="s">
        <v>43</v>
      </c>
      <c r="G151" t="s">
        <v>726</v>
      </c>
      <c r="H151" s="115">
        <v>400</v>
      </c>
      <c r="I151" s="4" t="s">
        <v>8</v>
      </c>
    </row>
    <row r="152" spans="1:9" x14ac:dyDescent="0.25">
      <c r="A152" t="s">
        <v>489</v>
      </c>
      <c r="B152" s="3">
        <v>45869</v>
      </c>
      <c r="C152" t="s">
        <v>9</v>
      </c>
      <c r="D152" t="s">
        <v>8</v>
      </c>
      <c r="E152" t="s">
        <v>10</v>
      </c>
      <c r="F152" t="s">
        <v>43</v>
      </c>
      <c r="G152" t="s">
        <v>704</v>
      </c>
      <c r="H152" s="115">
        <v>300</v>
      </c>
      <c r="I152" s="4" t="s">
        <v>8</v>
      </c>
    </row>
    <row r="153" spans="1:9" x14ac:dyDescent="0.25">
      <c r="A153" t="s">
        <v>499</v>
      </c>
      <c r="B153" s="3">
        <v>45869</v>
      </c>
      <c r="C153" t="s">
        <v>9</v>
      </c>
      <c r="D153" t="s">
        <v>8</v>
      </c>
      <c r="E153" t="s">
        <v>10</v>
      </c>
      <c r="F153" t="s">
        <v>43</v>
      </c>
      <c r="G153" t="s">
        <v>704</v>
      </c>
      <c r="H153" s="115">
        <v>200</v>
      </c>
      <c r="I153" s="4" t="s">
        <v>8</v>
      </c>
    </row>
    <row r="154" spans="1:9" x14ac:dyDescent="0.25">
      <c r="A154" t="s">
        <v>665</v>
      </c>
      <c r="B154" s="3">
        <v>45869</v>
      </c>
      <c r="C154" s="4" t="s">
        <v>9</v>
      </c>
      <c r="D154" t="s">
        <v>8</v>
      </c>
      <c r="E154" t="s">
        <v>10</v>
      </c>
      <c r="F154" t="s">
        <v>43</v>
      </c>
      <c r="G154" t="s">
        <v>707</v>
      </c>
      <c r="H154" s="115">
        <v>91875</v>
      </c>
      <c r="I154" s="4" t="s">
        <v>8</v>
      </c>
    </row>
    <row r="155" spans="1:9" x14ac:dyDescent="0.25">
      <c r="A155" t="s">
        <v>691</v>
      </c>
      <c r="B155" s="3">
        <v>45869</v>
      </c>
      <c r="C155" s="4" t="s">
        <v>9</v>
      </c>
      <c r="D155" t="s">
        <v>8</v>
      </c>
      <c r="E155" t="s">
        <v>10</v>
      </c>
      <c r="F155" t="s">
        <v>43</v>
      </c>
      <c r="G155" t="s">
        <v>46</v>
      </c>
      <c r="H155" s="115">
        <v>45885</v>
      </c>
      <c r="I155" s="4" t="s">
        <v>8</v>
      </c>
    </row>
    <row r="156" spans="1:9" x14ac:dyDescent="0.25">
      <c r="A156" t="s">
        <v>568</v>
      </c>
      <c r="B156" s="3">
        <v>45869</v>
      </c>
      <c r="C156" s="4" t="s">
        <v>9</v>
      </c>
      <c r="D156" t="s">
        <v>8</v>
      </c>
      <c r="E156" t="s">
        <v>10</v>
      </c>
      <c r="F156" t="s">
        <v>43</v>
      </c>
      <c r="G156" t="s">
        <v>708</v>
      </c>
      <c r="H156" s="115">
        <v>72</v>
      </c>
      <c r="I156" s="4" t="s">
        <v>8</v>
      </c>
    </row>
    <row r="157" spans="1:9" x14ac:dyDescent="0.25">
      <c r="A157" t="s">
        <v>561</v>
      </c>
      <c r="B157" s="3">
        <v>45869</v>
      </c>
      <c r="C157" s="4" t="s">
        <v>9</v>
      </c>
      <c r="D157" t="s">
        <v>8</v>
      </c>
      <c r="E157" t="s">
        <v>10</v>
      </c>
      <c r="F157" t="s">
        <v>43</v>
      </c>
      <c r="G157" t="s">
        <v>689</v>
      </c>
      <c r="H157" s="115">
        <v>78</v>
      </c>
      <c r="I157" s="4" t="s">
        <v>8</v>
      </c>
    </row>
    <row r="158" spans="1:9" x14ac:dyDescent="0.25">
      <c r="A158" t="s">
        <v>662</v>
      </c>
      <c r="B158" s="3">
        <v>45869</v>
      </c>
      <c r="C158" s="4" t="s">
        <v>9</v>
      </c>
      <c r="D158" t="s">
        <v>8</v>
      </c>
      <c r="E158" t="s">
        <v>10</v>
      </c>
      <c r="F158" t="s">
        <v>43</v>
      </c>
      <c r="G158" t="s">
        <v>43</v>
      </c>
      <c r="H158" s="115">
        <v>15000</v>
      </c>
      <c r="I158" s="4" t="s">
        <v>8</v>
      </c>
    </row>
    <row r="159" spans="1:9" x14ac:dyDescent="0.25">
      <c r="H159" s="19">
        <f>SUM(H2:H158)</f>
        <v>688615.4171428571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5DDF-9995-4772-A337-069C764EE40F}">
  <sheetPr codeName="Hoja24">
    <pageSetUpPr fitToPage="1"/>
  </sheetPr>
  <dimension ref="A1:M178"/>
  <sheetViews>
    <sheetView showGridLines="0" topLeftCell="A90" workbookViewId="0">
      <selection activeCell="A95" sqref="A95:XFD105"/>
    </sheetView>
  </sheetViews>
  <sheetFormatPr baseColWidth="10" defaultRowHeight="15" x14ac:dyDescent="0.25"/>
  <cols>
    <col min="1" max="1" width="43" bestFit="1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11.28515625" customWidth="1"/>
    <col min="7" max="7" width="63.140625" bestFit="1" customWidth="1"/>
    <col min="8" max="9" width="12.5703125" bestFit="1" customWidth="1"/>
    <col min="10" max="10" width="15.140625" customWidth="1"/>
  </cols>
  <sheetData>
    <row r="1" spans="1:10" x14ac:dyDescent="0.25">
      <c r="A1" s="138"/>
      <c r="B1" s="138"/>
      <c r="C1" s="138"/>
      <c r="D1" s="138"/>
      <c r="E1" s="138"/>
      <c r="F1" s="138"/>
      <c r="G1" s="138"/>
      <c r="H1" s="139"/>
      <c r="I1" s="140">
        <v>9113.6210652216541</v>
      </c>
      <c r="J1" s="141"/>
    </row>
    <row r="2" spans="1:10" ht="30" x14ac:dyDescent="0.25">
      <c r="A2" s="142" t="s">
        <v>0</v>
      </c>
      <c r="B2" s="143" t="s">
        <v>1</v>
      </c>
      <c r="C2" s="142" t="s">
        <v>2</v>
      </c>
      <c r="D2" s="142" t="s">
        <v>3</v>
      </c>
      <c r="E2" s="142" t="s">
        <v>4</v>
      </c>
      <c r="F2" s="142" t="s">
        <v>693</v>
      </c>
      <c r="G2" s="142" t="s">
        <v>23</v>
      </c>
      <c r="H2" s="144" t="s">
        <v>43</v>
      </c>
      <c r="I2" s="140" t="s">
        <v>694</v>
      </c>
      <c r="J2" s="145" t="s">
        <v>456</v>
      </c>
    </row>
    <row r="3" spans="1:10" x14ac:dyDescent="0.25">
      <c r="A3" s="49" t="s">
        <v>480</v>
      </c>
      <c r="B3" s="15">
        <v>45839</v>
      </c>
      <c r="C3" s="96" t="s">
        <v>9</v>
      </c>
      <c r="D3" s="49" t="s">
        <v>8</v>
      </c>
      <c r="E3" s="49" t="s">
        <v>10</v>
      </c>
      <c r="F3" s="49" t="s">
        <v>43</v>
      </c>
      <c r="G3" s="49" t="s">
        <v>25</v>
      </c>
      <c r="H3" s="97">
        <v>400</v>
      </c>
      <c r="I3" s="98">
        <f>+I1-H3</f>
        <v>8713.6210652216541</v>
      </c>
      <c r="J3" s="49" t="s">
        <v>24</v>
      </c>
    </row>
    <row r="4" spans="1:10" x14ac:dyDescent="0.25">
      <c r="A4" s="99" t="s">
        <v>557</v>
      </c>
      <c r="B4" s="15">
        <v>45839</v>
      </c>
      <c r="C4" s="96" t="s">
        <v>9</v>
      </c>
      <c r="D4" s="49" t="s">
        <v>8</v>
      </c>
      <c r="E4" s="49" t="s">
        <v>10</v>
      </c>
      <c r="F4" s="49" t="s">
        <v>43</v>
      </c>
      <c r="G4" s="99" t="s">
        <v>558</v>
      </c>
      <c r="H4" s="97">
        <v>318</v>
      </c>
      <c r="I4" s="98">
        <f>+I3-H4</f>
        <v>8395.6210652216541</v>
      </c>
      <c r="J4" s="49" t="s">
        <v>24</v>
      </c>
    </row>
    <row r="5" spans="1:10" x14ac:dyDescent="0.25">
      <c r="A5" s="49" t="s">
        <v>559</v>
      </c>
      <c r="B5" s="15">
        <v>45839</v>
      </c>
      <c r="C5" s="96" t="s">
        <v>9</v>
      </c>
      <c r="D5" s="49" t="s">
        <v>8</v>
      </c>
      <c r="E5" s="49" t="s">
        <v>10</v>
      </c>
      <c r="F5" s="49" t="s">
        <v>43</v>
      </c>
      <c r="G5" s="49" t="s">
        <v>560</v>
      </c>
      <c r="H5" s="97">
        <f>19*9</f>
        <v>171</v>
      </c>
      <c r="I5" s="98">
        <f>+I4-H5</f>
        <v>8224.6210652216541</v>
      </c>
      <c r="J5" s="49" t="s">
        <v>24</v>
      </c>
    </row>
    <row r="6" spans="1:10" x14ac:dyDescent="0.25">
      <c r="A6" s="49" t="s">
        <v>561</v>
      </c>
      <c r="B6" s="15">
        <v>45840</v>
      </c>
      <c r="C6" s="96" t="s">
        <v>9</v>
      </c>
      <c r="D6" s="49" t="s">
        <v>8</v>
      </c>
      <c r="E6" s="49" t="s">
        <v>10</v>
      </c>
      <c r="F6" s="49" t="s">
        <v>43</v>
      </c>
      <c r="G6" s="49" t="s">
        <v>562</v>
      </c>
      <c r="H6" s="97">
        <v>810</v>
      </c>
      <c r="I6" s="98">
        <f>+I5-H6</f>
        <v>7414.6210652216541</v>
      </c>
      <c r="J6" s="49" t="s">
        <v>478</v>
      </c>
    </row>
    <row r="7" spans="1:10" x14ac:dyDescent="0.25">
      <c r="A7" s="49" t="s">
        <v>563</v>
      </c>
      <c r="B7" s="15">
        <v>45840</v>
      </c>
      <c r="C7" s="96" t="s">
        <v>9</v>
      </c>
      <c r="D7" s="49" t="s">
        <v>8</v>
      </c>
      <c r="E7" s="49" t="s">
        <v>10</v>
      </c>
      <c r="F7" s="49" t="s">
        <v>43</v>
      </c>
      <c r="G7" s="49" t="s">
        <v>564</v>
      </c>
      <c r="H7" s="97">
        <v>1020</v>
      </c>
      <c r="I7" s="98">
        <f t="shared" ref="I7:I12" si="0">+I6-H7</f>
        <v>6394.6210652216541</v>
      </c>
      <c r="J7" s="49" t="s">
        <v>478</v>
      </c>
    </row>
    <row r="8" spans="1:10" x14ac:dyDescent="0.25">
      <c r="A8" s="49" t="s">
        <v>480</v>
      </c>
      <c r="B8" s="15">
        <v>45841</v>
      </c>
      <c r="C8" s="96" t="s">
        <v>9</v>
      </c>
      <c r="D8" s="49" t="s">
        <v>8</v>
      </c>
      <c r="E8" s="49" t="s">
        <v>10</v>
      </c>
      <c r="F8" s="49" t="s">
        <v>43</v>
      </c>
      <c r="G8" s="49" t="s">
        <v>25</v>
      </c>
      <c r="H8" s="97">
        <v>500</v>
      </c>
      <c r="I8" s="98">
        <f t="shared" si="0"/>
        <v>5894.6210652216541</v>
      </c>
      <c r="J8" s="49" t="s">
        <v>478</v>
      </c>
    </row>
    <row r="9" spans="1:10" x14ac:dyDescent="0.25">
      <c r="A9" s="49" t="s">
        <v>474</v>
      </c>
      <c r="B9" s="15">
        <v>45841</v>
      </c>
      <c r="C9" s="96" t="s">
        <v>9</v>
      </c>
      <c r="D9" s="49" t="s">
        <v>8</v>
      </c>
      <c r="E9" s="49" t="s">
        <v>10</v>
      </c>
      <c r="F9" s="49" t="s">
        <v>43</v>
      </c>
      <c r="G9" s="49" t="s">
        <v>565</v>
      </c>
      <c r="H9" s="97">
        <v>360</v>
      </c>
      <c r="I9" s="98">
        <f t="shared" si="0"/>
        <v>5534.6210652216541</v>
      </c>
      <c r="J9" s="49" t="s">
        <v>478</v>
      </c>
    </row>
    <row r="10" spans="1:10" x14ac:dyDescent="0.25">
      <c r="A10" s="49" t="s">
        <v>566</v>
      </c>
      <c r="B10" s="15">
        <v>45841</v>
      </c>
      <c r="C10" s="96" t="s">
        <v>9</v>
      </c>
      <c r="D10" s="49" t="s">
        <v>8</v>
      </c>
      <c r="E10" s="49" t="s">
        <v>10</v>
      </c>
      <c r="F10" s="49" t="s">
        <v>43</v>
      </c>
      <c r="G10" s="49" t="s">
        <v>470</v>
      </c>
      <c r="H10" s="97">
        <v>2135</v>
      </c>
      <c r="I10" s="98">
        <f t="shared" si="0"/>
        <v>3399.6210652216541</v>
      </c>
      <c r="J10" s="49" t="s">
        <v>478</v>
      </c>
    </row>
    <row r="11" spans="1:10" x14ac:dyDescent="0.25">
      <c r="A11" s="49" t="s">
        <v>499</v>
      </c>
      <c r="B11" s="15">
        <v>45841</v>
      </c>
      <c r="C11" s="96" t="s">
        <v>9</v>
      </c>
      <c r="D11" s="49" t="s">
        <v>8</v>
      </c>
      <c r="E11" s="49" t="s">
        <v>10</v>
      </c>
      <c r="F11" s="49" t="s">
        <v>43</v>
      </c>
      <c r="G11" s="49" t="s">
        <v>132</v>
      </c>
      <c r="H11" s="97">
        <v>200</v>
      </c>
      <c r="I11" s="98">
        <f t="shared" si="0"/>
        <v>3199.6210652216541</v>
      </c>
      <c r="J11" s="49" t="s">
        <v>478</v>
      </c>
    </row>
    <row r="12" spans="1:10" x14ac:dyDescent="0.25">
      <c r="A12" s="49" t="s">
        <v>559</v>
      </c>
      <c r="B12" s="15">
        <v>45841</v>
      </c>
      <c r="C12" s="96" t="s">
        <v>9</v>
      </c>
      <c r="D12" s="49" t="s">
        <v>8</v>
      </c>
      <c r="E12" s="49" t="s">
        <v>10</v>
      </c>
      <c r="F12" s="49" t="s">
        <v>43</v>
      </c>
      <c r="G12" s="49" t="s">
        <v>132</v>
      </c>
      <c r="H12" s="97">
        <v>200</v>
      </c>
      <c r="I12" s="98">
        <f t="shared" si="0"/>
        <v>2999.6210652216541</v>
      </c>
      <c r="J12" s="49" t="s">
        <v>478</v>
      </c>
    </row>
    <row r="13" spans="1:10" x14ac:dyDescent="0.25">
      <c r="A13" s="100" t="s">
        <v>567</v>
      </c>
      <c r="B13" s="101">
        <v>45842</v>
      </c>
      <c r="C13" s="102">
        <v>55153</v>
      </c>
      <c r="D13" s="100" t="s">
        <v>8</v>
      </c>
      <c r="E13" s="100" t="s">
        <v>10</v>
      </c>
      <c r="F13" s="100" t="s">
        <v>234</v>
      </c>
      <c r="G13" s="100" t="s">
        <v>567</v>
      </c>
      <c r="H13" s="103">
        <f>70525+14923</f>
        <v>85448</v>
      </c>
      <c r="I13" s="103">
        <f>I12+H13</f>
        <v>88447.621065221654</v>
      </c>
      <c r="J13" s="104" t="s">
        <v>478</v>
      </c>
    </row>
    <row r="14" spans="1:10" x14ac:dyDescent="0.25">
      <c r="A14" s="49" t="s">
        <v>568</v>
      </c>
      <c r="B14" s="15">
        <v>45842</v>
      </c>
      <c r="C14" s="96" t="s">
        <v>9</v>
      </c>
      <c r="D14" s="49" t="s">
        <v>8</v>
      </c>
      <c r="E14" s="49" t="s">
        <v>10</v>
      </c>
      <c r="F14" s="49" t="s">
        <v>43</v>
      </c>
      <c r="G14" s="49" t="s">
        <v>569</v>
      </c>
      <c r="H14" s="97">
        <v>80</v>
      </c>
      <c r="I14" s="98">
        <f>+I13-H14</f>
        <v>88367.621065221654</v>
      </c>
      <c r="J14" s="49" t="s">
        <v>478</v>
      </c>
    </row>
    <row r="15" spans="1:10" x14ac:dyDescent="0.25">
      <c r="A15" s="49" t="s">
        <v>480</v>
      </c>
      <c r="B15" s="15">
        <v>45842</v>
      </c>
      <c r="C15" s="96" t="s">
        <v>9</v>
      </c>
      <c r="D15" s="49" t="s">
        <v>8</v>
      </c>
      <c r="E15" s="49" t="s">
        <v>10</v>
      </c>
      <c r="F15" s="49" t="s">
        <v>43</v>
      </c>
      <c r="G15" s="49" t="s">
        <v>25</v>
      </c>
      <c r="H15" s="97">
        <v>300</v>
      </c>
      <c r="I15" s="98">
        <f>+I14-H15</f>
        <v>88067.621065221654</v>
      </c>
      <c r="J15" s="49" t="s">
        <v>478</v>
      </c>
    </row>
    <row r="16" spans="1:10" x14ac:dyDescent="0.25">
      <c r="A16" s="49" t="s">
        <v>26</v>
      </c>
      <c r="B16" s="15">
        <v>45842</v>
      </c>
      <c r="C16" s="96" t="s">
        <v>9</v>
      </c>
      <c r="D16" s="49" t="s">
        <v>8</v>
      </c>
      <c r="E16" s="49" t="s">
        <v>10</v>
      </c>
      <c r="F16" s="49" t="s">
        <v>43</v>
      </c>
      <c r="G16" s="49" t="s">
        <v>26</v>
      </c>
      <c r="H16" s="97">
        <v>70533.017142857148</v>
      </c>
      <c r="I16" s="98">
        <f t="shared" ref="I16:I23" si="1">+I15-H16</f>
        <v>17534.603922364506</v>
      </c>
      <c r="J16" s="49" t="s">
        <v>478</v>
      </c>
    </row>
    <row r="17" spans="1:10" x14ac:dyDescent="0.25">
      <c r="A17" s="49" t="s">
        <v>568</v>
      </c>
      <c r="B17" s="15">
        <v>45842</v>
      </c>
      <c r="C17" s="96" t="s">
        <v>9</v>
      </c>
      <c r="D17" s="49" t="s">
        <v>8</v>
      </c>
      <c r="E17" s="49" t="s">
        <v>10</v>
      </c>
      <c r="F17" s="49" t="s">
        <v>43</v>
      </c>
      <c r="G17" s="49" t="s">
        <v>570</v>
      </c>
      <c r="H17" s="97">
        <v>5000</v>
      </c>
      <c r="I17" s="98">
        <f t="shared" si="1"/>
        <v>12534.603922364506</v>
      </c>
      <c r="J17" s="49" t="s">
        <v>478</v>
      </c>
    </row>
    <row r="18" spans="1:10" x14ac:dyDescent="0.25">
      <c r="A18" s="49" t="s">
        <v>499</v>
      </c>
      <c r="B18" s="15">
        <v>45842</v>
      </c>
      <c r="C18" s="96" t="s">
        <v>9</v>
      </c>
      <c r="D18" s="49" t="s">
        <v>8</v>
      </c>
      <c r="E18" s="49" t="s">
        <v>10</v>
      </c>
      <c r="F18" s="49" t="s">
        <v>43</v>
      </c>
      <c r="G18" s="49" t="s">
        <v>132</v>
      </c>
      <c r="H18" s="97">
        <v>200</v>
      </c>
      <c r="I18" s="98">
        <f t="shared" si="1"/>
        <v>12334.603922364506</v>
      </c>
      <c r="J18" s="49" t="s">
        <v>478</v>
      </c>
    </row>
    <row r="19" spans="1:10" x14ac:dyDescent="0.25">
      <c r="A19" s="49" t="s">
        <v>571</v>
      </c>
      <c r="B19" s="15">
        <v>45842</v>
      </c>
      <c r="C19" s="96" t="s">
        <v>9</v>
      </c>
      <c r="D19" s="49" t="s">
        <v>8</v>
      </c>
      <c r="E19" s="49" t="s">
        <v>10</v>
      </c>
      <c r="F19" s="49" t="s">
        <v>43</v>
      </c>
      <c r="G19" s="49" t="s">
        <v>572</v>
      </c>
      <c r="H19" s="97">
        <v>2066</v>
      </c>
      <c r="I19" s="98">
        <f t="shared" si="1"/>
        <v>10268.603922364506</v>
      </c>
      <c r="J19" s="49" t="s">
        <v>478</v>
      </c>
    </row>
    <row r="20" spans="1:10" x14ac:dyDescent="0.25">
      <c r="A20" s="49" t="s">
        <v>573</v>
      </c>
      <c r="B20" s="15">
        <v>45843</v>
      </c>
      <c r="C20" s="96" t="s">
        <v>9</v>
      </c>
      <c r="D20" s="49" t="s">
        <v>8</v>
      </c>
      <c r="E20" s="49" t="s">
        <v>10</v>
      </c>
      <c r="F20" s="49" t="s">
        <v>43</v>
      </c>
      <c r="G20" s="49" t="s">
        <v>208</v>
      </c>
      <c r="H20" s="97">
        <v>8500</v>
      </c>
      <c r="I20" s="98">
        <f t="shared" si="1"/>
        <v>1768.6039223645057</v>
      </c>
      <c r="J20" s="49" t="s">
        <v>478</v>
      </c>
    </row>
    <row r="21" spans="1:10" x14ac:dyDescent="0.25">
      <c r="A21" s="49" t="s">
        <v>499</v>
      </c>
      <c r="B21" s="15">
        <v>45843</v>
      </c>
      <c r="C21" s="96" t="s">
        <v>9</v>
      </c>
      <c r="D21" s="49" t="s">
        <v>8</v>
      </c>
      <c r="E21" s="49" t="s">
        <v>10</v>
      </c>
      <c r="F21" s="49" t="s">
        <v>43</v>
      </c>
      <c r="G21" s="49" t="s">
        <v>574</v>
      </c>
      <c r="H21" s="97">
        <v>400</v>
      </c>
      <c r="I21" s="98">
        <f t="shared" si="1"/>
        <v>1368.6039223645057</v>
      </c>
      <c r="J21" s="49" t="s">
        <v>478</v>
      </c>
    </row>
    <row r="22" spans="1:10" x14ac:dyDescent="0.25">
      <c r="A22" s="49" t="s">
        <v>575</v>
      </c>
      <c r="B22" s="15">
        <v>45843</v>
      </c>
      <c r="C22" s="96" t="s">
        <v>9</v>
      </c>
      <c r="D22" s="49" t="s">
        <v>8</v>
      </c>
      <c r="E22" s="49" t="s">
        <v>10</v>
      </c>
      <c r="F22" s="49" t="s">
        <v>43</v>
      </c>
      <c r="G22" s="49" t="s">
        <v>576</v>
      </c>
      <c r="H22" s="97">
        <v>400</v>
      </c>
      <c r="I22" s="98">
        <f t="shared" si="1"/>
        <v>968.60392236450571</v>
      </c>
      <c r="J22" s="49" t="s">
        <v>478</v>
      </c>
    </row>
    <row r="23" spans="1:10" x14ac:dyDescent="0.25">
      <c r="A23" s="49" t="s">
        <v>577</v>
      </c>
      <c r="B23" s="15">
        <v>45843</v>
      </c>
      <c r="C23" s="96" t="s">
        <v>9</v>
      </c>
      <c r="D23" s="49" t="s">
        <v>8</v>
      </c>
      <c r="E23" s="49" t="s">
        <v>10</v>
      </c>
      <c r="F23" s="49" t="s">
        <v>43</v>
      </c>
      <c r="G23" s="49" t="s">
        <v>578</v>
      </c>
      <c r="H23" s="97">
        <v>400</v>
      </c>
      <c r="I23" s="98">
        <f t="shared" si="1"/>
        <v>568.60392236450571</v>
      </c>
      <c r="J23" s="49" t="s">
        <v>478</v>
      </c>
    </row>
    <row r="24" spans="1:10" x14ac:dyDescent="0.25">
      <c r="A24" s="100" t="s">
        <v>233</v>
      </c>
      <c r="B24" s="101">
        <v>45843</v>
      </c>
      <c r="C24" s="102" t="s">
        <v>582</v>
      </c>
      <c r="D24" s="100" t="s">
        <v>8</v>
      </c>
      <c r="E24" s="100" t="s">
        <v>10</v>
      </c>
      <c r="F24" s="100" t="s">
        <v>234</v>
      </c>
      <c r="G24" s="100" t="s">
        <v>583</v>
      </c>
      <c r="H24" s="103">
        <v>10208</v>
      </c>
      <c r="I24" s="103">
        <f>+H24+I23</f>
        <v>10776.603922364506</v>
      </c>
      <c r="J24" s="104" t="s">
        <v>478</v>
      </c>
    </row>
    <row r="25" spans="1:10" x14ac:dyDescent="0.25">
      <c r="A25" s="49" t="s">
        <v>584</v>
      </c>
      <c r="B25" s="15">
        <v>46208</v>
      </c>
      <c r="C25" s="96" t="s">
        <v>234</v>
      </c>
      <c r="D25" s="49" t="s">
        <v>8</v>
      </c>
      <c r="E25" s="49" t="s">
        <v>10</v>
      </c>
      <c r="F25" s="49" t="s">
        <v>43</v>
      </c>
      <c r="G25" s="49" t="s">
        <v>572</v>
      </c>
      <c r="H25" s="97">
        <v>3656</v>
      </c>
      <c r="I25" s="98">
        <f>I24-H25</f>
        <v>7120.6039223645057</v>
      </c>
      <c r="J25" s="49" t="s">
        <v>478</v>
      </c>
    </row>
    <row r="26" spans="1:10" x14ac:dyDescent="0.25">
      <c r="A26" s="49" t="s">
        <v>585</v>
      </c>
      <c r="B26" s="15">
        <v>46208</v>
      </c>
      <c r="C26" s="96" t="s">
        <v>234</v>
      </c>
      <c r="D26" s="49" t="s">
        <v>8</v>
      </c>
      <c r="E26" s="49" t="s">
        <v>10</v>
      </c>
      <c r="F26" s="49" t="s">
        <v>43</v>
      </c>
      <c r="G26" s="49" t="s">
        <v>572</v>
      </c>
      <c r="H26" s="97">
        <v>1140</v>
      </c>
      <c r="I26" s="98">
        <f>I25-H26</f>
        <v>5980.6039223645057</v>
      </c>
      <c r="J26" s="49" t="s">
        <v>478</v>
      </c>
    </row>
    <row r="27" spans="1:10" x14ac:dyDescent="0.25">
      <c r="A27" s="49" t="s">
        <v>480</v>
      </c>
      <c r="B27" s="15">
        <v>45845</v>
      </c>
      <c r="C27" s="96" t="s">
        <v>9</v>
      </c>
      <c r="D27" s="49" t="s">
        <v>8</v>
      </c>
      <c r="E27" s="49" t="s">
        <v>10</v>
      </c>
      <c r="F27" s="49" t="s">
        <v>43</v>
      </c>
      <c r="G27" s="49" t="s">
        <v>579</v>
      </c>
      <c r="H27" s="97">
        <v>400</v>
      </c>
      <c r="I27" s="98">
        <f t="shared" ref="I27:I34" si="2">I26-H27</f>
        <v>5580.6039223645057</v>
      </c>
      <c r="J27" s="49" t="s">
        <v>478</v>
      </c>
    </row>
    <row r="28" spans="1:10" x14ac:dyDescent="0.25">
      <c r="A28" s="49" t="s">
        <v>580</v>
      </c>
      <c r="B28" s="15">
        <v>45845</v>
      </c>
      <c r="C28" s="96" t="s">
        <v>9</v>
      </c>
      <c r="D28" s="49" t="s">
        <v>8</v>
      </c>
      <c r="E28" s="49" t="s">
        <v>10</v>
      </c>
      <c r="F28" s="49" t="s">
        <v>43</v>
      </c>
      <c r="G28" s="49" t="s">
        <v>581</v>
      </c>
      <c r="H28" s="97">
        <v>50</v>
      </c>
      <c r="I28" s="98">
        <f t="shared" si="2"/>
        <v>5530.6039223645057</v>
      </c>
      <c r="J28" s="49" t="s">
        <v>478</v>
      </c>
    </row>
    <row r="29" spans="1:10" x14ac:dyDescent="0.25">
      <c r="A29" s="49" t="s">
        <v>577</v>
      </c>
      <c r="B29" s="15">
        <v>45845</v>
      </c>
      <c r="C29" s="96" t="s">
        <v>9</v>
      </c>
      <c r="D29" s="49" t="s">
        <v>8</v>
      </c>
      <c r="E29" s="49" t="s">
        <v>10</v>
      </c>
      <c r="F29" s="49" t="s">
        <v>43</v>
      </c>
      <c r="G29" s="49" t="s">
        <v>597</v>
      </c>
      <c r="H29" s="97">
        <v>350</v>
      </c>
      <c r="I29" s="98">
        <f t="shared" si="2"/>
        <v>5180.6039223645057</v>
      </c>
      <c r="J29" s="49" t="s">
        <v>478</v>
      </c>
    </row>
    <row r="30" spans="1:10" x14ac:dyDescent="0.25">
      <c r="A30" s="49" t="s">
        <v>586</v>
      </c>
      <c r="B30" s="15">
        <v>45846</v>
      </c>
      <c r="C30" s="96" t="s">
        <v>9</v>
      </c>
      <c r="D30" s="49" t="s">
        <v>8</v>
      </c>
      <c r="E30" s="49" t="s">
        <v>10</v>
      </c>
      <c r="F30" s="49" t="s">
        <v>43</v>
      </c>
      <c r="G30" s="49" t="s">
        <v>587</v>
      </c>
      <c r="H30" s="97">
        <v>2700</v>
      </c>
      <c r="I30" s="98">
        <f>I29-H30</f>
        <v>2480.6039223645057</v>
      </c>
      <c r="J30" s="49" t="s">
        <v>478</v>
      </c>
    </row>
    <row r="31" spans="1:10" x14ac:dyDescent="0.25">
      <c r="A31" s="49" t="s">
        <v>480</v>
      </c>
      <c r="B31" s="15">
        <v>45846</v>
      </c>
      <c r="C31" s="96" t="s">
        <v>9</v>
      </c>
      <c r="D31" s="49" t="s">
        <v>8</v>
      </c>
      <c r="E31" s="49" t="s">
        <v>10</v>
      </c>
      <c r="F31" s="49" t="s">
        <v>43</v>
      </c>
      <c r="G31" s="49" t="s">
        <v>588</v>
      </c>
      <c r="H31" s="97">
        <v>400</v>
      </c>
      <c r="I31" s="98">
        <f t="shared" si="2"/>
        <v>2080.6039223645057</v>
      </c>
      <c r="J31" s="49" t="s">
        <v>478</v>
      </c>
    </row>
    <row r="32" spans="1:10" x14ac:dyDescent="0.25">
      <c r="A32" s="49" t="s">
        <v>589</v>
      </c>
      <c r="B32" s="15">
        <v>45846</v>
      </c>
      <c r="C32" s="96" t="s">
        <v>9</v>
      </c>
      <c r="D32" s="49" t="s">
        <v>8</v>
      </c>
      <c r="E32" s="49" t="s">
        <v>10</v>
      </c>
      <c r="F32" s="49" t="s">
        <v>43</v>
      </c>
      <c r="G32" s="49" t="s">
        <v>590</v>
      </c>
      <c r="H32" s="97">
        <v>500</v>
      </c>
      <c r="I32" s="98">
        <f t="shared" si="2"/>
        <v>1580.6039223645057</v>
      </c>
      <c r="J32" s="49" t="s">
        <v>478</v>
      </c>
    </row>
    <row r="33" spans="1:13" x14ac:dyDescent="0.25">
      <c r="A33" s="49" t="s">
        <v>499</v>
      </c>
      <c r="B33" s="15">
        <v>45847</v>
      </c>
      <c r="C33" s="96" t="s">
        <v>9</v>
      </c>
      <c r="D33" s="49" t="s">
        <v>8</v>
      </c>
      <c r="E33" s="49" t="s">
        <v>10</v>
      </c>
      <c r="F33" s="49" t="s">
        <v>43</v>
      </c>
      <c r="G33" s="49" t="s">
        <v>591</v>
      </c>
      <c r="H33" s="97">
        <v>400</v>
      </c>
      <c r="I33" s="98">
        <f t="shared" si="2"/>
        <v>1180.6039223645057</v>
      </c>
      <c r="J33" s="49" t="s">
        <v>478</v>
      </c>
    </row>
    <row r="34" spans="1:13" x14ac:dyDescent="0.25">
      <c r="A34" s="49" t="s">
        <v>489</v>
      </c>
      <c r="B34" s="15">
        <v>45847</v>
      </c>
      <c r="C34" s="96" t="s">
        <v>9</v>
      </c>
      <c r="D34" s="49" t="s">
        <v>8</v>
      </c>
      <c r="E34" s="49" t="s">
        <v>10</v>
      </c>
      <c r="F34" s="49" t="s">
        <v>43</v>
      </c>
      <c r="G34" s="49" t="s">
        <v>591</v>
      </c>
      <c r="H34" s="97">
        <v>200</v>
      </c>
      <c r="I34" s="98">
        <f t="shared" si="2"/>
        <v>980.60392236450571</v>
      </c>
      <c r="J34" s="49" t="s">
        <v>478</v>
      </c>
    </row>
    <row r="35" spans="1:13" x14ac:dyDescent="0.25">
      <c r="A35" s="100" t="s">
        <v>233</v>
      </c>
      <c r="B35" s="101">
        <v>45847</v>
      </c>
      <c r="C35" s="102" t="s">
        <v>9</v>
      </c>
      <c r="D35" s="100" t="s">
        <v>8</v>
      </c>
      <c r="E35" s="100" t="s">
        <v>10</v>
      </c>
      <c r="F35" s="100" t="s">
        <v>234</v>
      </c>
      <c r="G35" s="100" t="s">
        <v>592</v>
      </c>
      <c r="H35" s="103">
        <v>200</v>
      </c>
      <c r="I35" s="103">
        <f>+H35+I34</f>
        <v>1180.6039223645057</v>
      </c>
      <c r="J35" s="104" t="s">
        <v>478</v>
      </c>
    </row>
    <row r="36" spans="1:13" x14ac:dyDescent="0.25">
      <c r="A36" s="49" t="s">
        <v>593</v>
      </c>
      <c r="B36" s="15">
        <v>45847</v>
      </c>
      <c r="C36" s="96" t="s">
        <v>9</v>
      </c>
      <c r="D36" s="49" t="s">
        <v>8</v>
      </c>
      <c r="E36" s="49" t="s">
        <v>10</v>
      </c>
      <c r="F36" s="49" t="s">
        <v>43</v>
      </c>
      <c r="G36" s="49" t="s">
        <v>594</v>
      </c>
      <c r="H36" s="97">
        <v>200</v>
      </c>
      <c r="I36" s="98">
        <f>I35-H36</f>
        <v>980.60392236450571</v>
      </c>
      <c r="J36" s="49" t="s">
        <v>478</v>
      </c>
    </row>
    <row r="37" spans="1:13" x14ac:dyDescent="0.25">
      <c r="A37" s="49" t="s">
        <v>480</v>
      </c>
      <c r="B37" s="15">
        <v>45848</v>
      </c>
      <c r="C37" s="96" t="s">
        <v>9</v>
      </c>
      <c r="D37" s="49" t="s">
        <v>8</v>
      </c>
      <c r="E37" s="49" t="s">
        <v>10</v>
      </c>
      <c r="F37" s="49" t="s">
        <v>43</v>
      </c>
      <c r="G37" s="49" t="s">
        <v>595</v>
      </c>
      <c r="H37" s="97">
        <v>500</v>
      </c>
      <c r="I37" s="98">
        <f>I36-H37</f>
        <v>480.60392236450571</v>
      </c>
      <c r="J37" s="49" t="s">
        <v>478</v>
      </c>
    </row>
    <row r="38" spans="1:13" x14ac:dyDescent="0.25">
      <c r="A38" s="49" t="s">
        <v>499</v>
      </c>
      <c r="B38" s="15">
        <v>45848</v>
      </c>
      <c r="C38" s="96" t="s">
        <v>9</v>
      </c>
      <c r="D38" s="49" t="s">
        <v>8</v>
      </c>
      <c r="E38" s="49" t="s">
        <v>10</v>
      </c>
      <c r="F38" s="49" t="s">
        <v>43</v>
      </c>
      <c r="G38" s="49" t="s">
        <v>596</v>
      </c>
      <c r="H38" s="97">
        <v>200</v>
      </c>
      <c r="I38" s="98">
        <f>I37-H38</f>
        <v>280.60392236450571</v>
      </c>
      <c r="J38" s="49" t="s">
        <v>478</v>
      </c>
    </row>
    <row r="39" spans="1:13" x14ac:dyDescent="0.25">
      <c r="A39" s="49" t="s">
        <v>489</v>
      </c>
      <c r="B39" s="15">
        <v>45848</v>
      </c>
      <c r="C39" s="96" t="s">
        <v>9</v>
      </c>
      <c r="D39" s="49" t="s">
        <v>8</v>
      </c>
      <c r="E39" s="49" t="s">
        <v>10</v>
      </c>
      <c r="F39" s="49" t="s">
        <v>43</v>
      </c>
      <c r="G39" s="49" t="s">
        <v>596</v>
      </c>
      <c r="H39" s="97">
        <v>200</v>
      </c>
      <c r="I39" s="98">
        <f>I38-H39</f>
        <v>80.603922364505706</v>
      </c>
      <c r="J39" s="49" t="s">
        <v>478</v>
      </c>
    </row>
    <row r="40" spans="1:13" x14ac:dyDescent="0.25">
      <c r="A40" s="100" t="s">
        <v>598</v>
      </c>
      <c r="B40" s="101">
        <v>45849</v>
      </c>
      <c r="C40" s="102">
        <v>55230</v>
      </c>
      <c r="D40" s="100" t="s">
        <v>8</v>
      </c>
      <c r="E40" s="100" t="s">
        <v>10</v>
      </c>
      <c r="F40" s="100" t="s">
        <v>234</v>
      </c>
      <c r="G40" s="100" t="s">
        <v>598</v>
      </c>
      <c r="H40" s="103">
        <f>53581+35092</f>
        <v>88673</v>
      </c>
      <c r="I40" s="103">
        <f>+H40+I39</f>
        <v>88753.603922364506</v>
      </c>
      <c r="J40" s="104" t="s">
        <v>478</v>
      </c>
    </row>
    <row r="41" spans="1:13" x14ac:dyDescent="0.25">
      <c r="A41" s="49" t="s">
        <v>480</v>
      </c>
      <c r="B41" s="15">
        <v>45849</v>
      </c>
      <c r="C41" s="96" t="s">
        <v>9</v>
      </c>
      <c r="D41" s="49" t="s">
        <v>8</v>
      </c>
      <c r="E41" s="49" t="s">
        <v>10</v>
      </c>
      <c r="F41" s="49" t="s">
        <v>43</v>
      </c>
      <c r="G41" s="49" t="s">
        <v>25</v>
      </c>
      <c r="H41" s="97">
        <v>300</v>
      </c>
      <c r="I41" s="98">
        <f>I40-H41</f>
        <v>88453.603922364506</v>
      </c>
      <c r="J41" s="49" t="s">
        <v>478</v>
      </c>
    </row>
    <row r="42" spans="1:13" x14ac:dyDescent="0.25">
      <c r="A42" s="49" t="s">
        <v>499</v>
      </c>
      <c r="B42" s="15">
        <v>45849</v>
      </c>
      <c r="C42" s="96" t="s">
        <v>9</v>
      </c>
      <c r="D42" s="49" t="s">
        <v>8</v>
      </c>
      <c r="E42" s="49" t="s">
        <v>10</v>
      </c>
      <c r="F42" s="49" t="s">
        <v>43</v>
      </c>
      <c r="G42" s="49" t="s">
        <v>609</v>
      </c>
      <c r="H42" s="97">
        <v>200</v>
      </c>
      <c r="I42" s="98">
        <f>I41-H42</f>
        <v>88253.603922364506</v>
      </c>
      <c r="J42" s="49" t="s">
        <v>478</v>
      </c>
    </row>
    <row r="43" spans="1:13" x14ac:dyDescent="0.25">
      <c r="A43" s="49" t="s">
        <v>474</v>
      </c>
      <c r="B43" s="15">
        <v>45849</v>
      </c>
      <c r="C43" s="96" t="s">
        <v>9</v>
      </c>
      <c r="D43" s="49" t="s">
        <v>8</v>
      </c>
      <c r="E43" s="49" t="s">
        <v>10</v>
      </c>
      <c r="F43" s="49" t="s">
        <v>43</v>
      </c>
      <c r="G43" s="49" t="s">
        <v>600</v>
      </c>
      <c r="H43" s="97">
        <v>955</v>
      </c>
      <c r="I43" s="98">
        <f>I42-H43</f>
        <v>87298.603922364506</v>
      </c>
      <c r="J43" s="49" t="s">
        <v>478</v>
      </c>
    </row>
    <row r="44" spans="1:13" x14ac:dyDescent="0.25">
      <c r="A44" s="105" t="s">
        <v>474</v>
      </c>
      <c r="B44" s="106">
        <v>45849</v>
      </c>
      <c r="C44" s="107" t="s">
        <v>9</v>
      </c>
      <c r="D44" s="105" t="s">
        <v>8</v>
      </c>
      <c r="E44" s="105" t="s">
        <v>10</v>
      </c>
      <c r="F44" s="49" t="s">
        <v>43</v>
      </c>
      <c r="G44" s="105" t="s">
        <v>601</v>
      </c>
      <c r="H44" s="108">
        <v>1800</v>
      </c>
      <c r="I44" s="98">
        <f>I43-H44</f>
        <v>85498.603922364506</v>
      </c>
      <c r="J44" s="49" t="s">
        <v>478</v>
      </c>
      <c r="M44" s="5">
        <v>35092</v>
      </c>
    </row>
    <row r="45" spans="1:13" x14ac:dyDescent="0.25">
      <c r="A45" s="49" t="s">
        <v>474</v>
      </c>
      <c r="B45" s="15">
        <v>45849</v>
      </c>
      <c r="C45" s="96" t="s">
        <v>9</v>
      </c>
      <c r="D45" s="49" t="s">
        <v>8</v>
      </c>
      <c r="E45" s="49" t="s">
        <v>10</v>
      </c>
      <c r="F45" s="49" t="s">
        <v>43</v>
      </c>
      <c r="G45" s="49" t="s">
        <v>611</v>
      </c>
      <c r="H45" s="54">
        <v>500</v>
      </c>
      <c r="I45" s="98">
        <f t="shared" ref="I45:I61" si="3">I44-H45</f>
        <v>84998.603922364506</v>
      </c>
      <c r="J45" s="49" t="s">
        <v>478</v>
      </c>
    </row>
    <row r="46" spans="1:13" x14ac:dyDescent="0.25">
      <c r="A46" s="105" t="s">
        <v>602</v>
      </c>
      <c r="B46" s="106">
        <v>45849</v>
      </c>
      <c r="C46" s="107" t="s">
        <v>9</v>
      </c>
      <c r="D46" s="105" t="s">
        <v>8</v>
      </c>
      <c r="E46" s="105" t="s">
        <v>10</v>
      </c>
      <c r="F46" s="49" t="s">
        <v>43</v>
      </c>
      <c r="G46" s="105" t="s">
        <v>601</v>
      </c>
      <c r="H46" s="108">
        <v>1800</v>
      </c>
      <c r="I46" s="98">
        <f t="shared" si="3"/>
        <v>83198.603922364506</v>
      </c>
      <c r="J46" s="49" t="s">
        <v>478</v>
      </c>
    </row>
    <row r="47" spans="1:13" x14ac:dyDescent="0.25">
      <c r="A47" s="49" t="s">
        <v>603</v>
      </c>
      <c r="B47" s="15">
        <v>45849</v>
      </c>
      <c r="C47" s="96" t="s">
        <v>9</v>
      </c>
      <c r="D47" s="49" t="s">
        <v>8</v>
      </c>
      <c r="E47" s="49" t="s">
        <v>10</v>
      </c>
      <c r="F47" s="49" t="s">
        <v>43</v>
      </c>
      <c r="G47" s="49" t="s">
        <v>603</v>
      </c>
      <c r="H47" s="97">
        <v>4270</v>
      </c>
      <c r="I47" s="98">
        <f t="shared" si="3"/>
        <v>78928.603922364506</v>
      </c>
      <c r="J47" s="49" t="s">
        <v>478</v>
      </c>
    </row>
    <row r="48" spans="1:13" x14ac:dyDescent="0.25">
      <c r="A48" s="49" t="s">
        <v>26</v>
      </c>
      <c r="B48" s="15">
        <v>45849</v>
      </c>
      <c r="C48" s="96" t="s">
        <v>9</v>
      </c>
      <c r="D48" s="49" t="s">
        <v>8</v>
      </c>
      <c r="E48" s="49" t="s">
        <v>10</v>
      </c>
      <c r="F48" s="49" t="s">
        <v>43</v>
      </c>
      <c r="G48" s="49" t="s">
        <v>26</v>
      </c>
      <c r="H48" s="97">
        <v>53581</v>
      </c>
      <c r="I48" s="98">
        <f t="shared" si="3"/>
        <v>25347.603922364506</v>
      </c>
      <c r="J48" s="49" t="s">
        <v>478</v>
      </c>
    </row>
    <row r="49" spans="1:12" x14ac:dyDescent="0.25">
      <c r="A49" s="105" t="s">
        <v>608</v>
      </c>
      <c r="B49" s="106">
        <v>45850</v>
      </c>
      <c r="C49" s="107" t="s">
        <v>9</v>
      </c>
      <c r="D49" s="105" t="s">
        <v>8</v>
      </c>
      <c r="E49" s="105" t="s">
        <v>10</v>
      </c>
      <c r="F49" s="49" t="s">
        <v>43</v>
      </c>
      <c r="G49" s="105" t="s">
        <v>599</v>
      </c>
      <c r="H49" s="108">
        <v>600</v>
      </c>
      <c r="I49" s="98">
        <f t="shared" si="3"/>
        <v>24747.603922364506</v>
      </c>
      <c r="J49" s="49" t="s">
        <v>478</v>
      </c>
    </row>
    <row r="50" spans="1:12" x14ac:dyDescent="0.25">
      <c r="A50" s="105" t="s">
        <v>610</v>
      </c>
      <c r="B50" s="106">
        <v>45850</v>
      </c>
      <c r="C50" s="107" t="s">
        <v>9</v>
      </c>
      <c r="D50" s="105" t="s">
        <v>8</v>
      </c>
      <c r="E50" s="105" t="s">
        <v>10</v>
      </c>
      <c r="F50" s="49" t="s">
        <v>43</v>
      </c>
      <c r="G50" s="105" t="s">
        <v>599</v>
      </c>
      <c r="H50" s="108">
        <v>200</v>
      </c>
      <c r="I50" s="98">
        <f t="shared" si="3"/>
        <v>24547.603922364506</v>
      </c>
      <c r="J50" s="49" t="s">
        <v>478</v>
      </c>
    </row>
    <row r="51" spans="1:12" x14ac:dyDescent="0.25">
      <c r="A51" s="49" t="s">
        <v>338</v>
      </c>
      <c r="B51" s="15">
        <v>45850</v>
      </c>
      <c r="C51" s="96" t="s">
        <v>9</v>
      </c>
      <c r="D51" s="49" t="s">
        <v>8</v>
      </c>
      <c r="E51" s="49" t="s">
        <v>10</v>
      </c>
      <c r="F51" s="49" t="s">
        <v>43</v>
      </c>
      <c r="G51" s="49" t="s">
        <v>229</v>
      </c>
      <c r="H51" s="97">
        <v>14583</v>
      </c>
      <c r="I51" s="98">
        <f t="shared" si="3"/>
        <v>9964.6039223645057</v>
      </c>
      <c r="J51" s="49" t="s">
        <v>478</v>
      </c>
    </row>
    <row r="52" spans="1:12" x14ac:dyDescent="0.25">
      <c r="A52" s="49" t="s">
        <v>604</v>
      </c>
      <c r="B52" s="15">
        <v>45850</v>
      </c>
      <c r="C52" s="96" t="s">
        <v>9</v>
      </c>
      <c r="D52" s="49" t="s">
        <v>8</v>
      </c>
      <c r="E52" s="49" t="s">
        <v>10</v>
      </c>
      <c r="F52" s="49" t="s">
        <v>43</v>
      </c>
      <c r="G52" s="49" t="s">
        <v>32</v>
      </c>
      <c r="H52" s="97">
        <v>399</v>
      </c>
      <c r="I52" s="98">
        <f t="shared" si="3"/>
        <v>9565.6039223645057</v>
      </c>
      <c r="J52" s="49" t="s">
        <v>478</v>
      </c>
    </row>
    <row r="53" spans="1:12" x14ac:dyDescent="0.25">
      <c r="A53" s="49" t="s">
        <v>606</v>
      </c>
      <c r="B53" s="15">
        <v>45850</v>
      </c>
      <c r="C53" s="96" t="s">
        <v>9</v>
      </c>
      <c r="D53" s="49" t="s">
        <v>8</v>
      </c>
      <c r="E53" s="49" t="s">
        <v>10</v>
      </c>
      <c r="F53" s="49" t="s">
        <v>43</v>
      </c>
      <c r="G53" s="49" t="s">
        <v>605</v>
      </c>
      <c r="H53" s="97">
        <v>3521</v>
      </c>
      <c r="I53" s="98">
        <f t="shared" si="3"/>
        <v>6044.6039223645057</v>
      </c>
      <c r="J53" s="49" t="s">
        <v>478</v>
      </c>
    </row>
    <row r="54" spans="1:12" x14ac:dyDescent="0.25">
      <c r="A54" s="49" t="s">
        <v>505</v>
      </c>
      <c r="B54" s="15">
        <v>45850</v>
      </c>
      <c r="C54" s="96" t="s">
        <v>9</v>
      </c>
      <c r="D54" s="49" t="s">
        <v>8</v>
      </c>
      <c r="E54" s="49" t="s">
        <v>10</v>
      </c>
      <c r="F54" s="49" t="s">
        <v>43</v>
      </c>
      <c r="G54" s="49" t="s">
        <v>607</v>
      </c>
      <c r="H54" s="97">
        <v>230</v>
      </c>
      <c r="I54" s="98">
        <f t="shared" si="3"/>
        <v>5814.6039223645057</v>
      </c>
      <c r="J54" s="49" t="s">
        <v>478</v>
      </c>
    </row>
    <row r="55" spans="1:12" x14ac:dyDescent="0.25">
      <c r="A55" s="105" t="s">
        <v>575</v>
      </c>
      <c r="B55" s="106">
        <v>45850</v>
      </c>
      <c r="C55" s="107" t="s">
        <v>9</v>
      </c>
      <c r="D55" s="105" t="s">
        <v>8</v>
      </c>
      <c r="E55" s="105" t="s">
        <v>10</v>
      </c>
      <c r="F55" s="49" t="s">
        <v>43</v>
      </c>
      <c r="G55" s="105" t="s">
        <v>599</v>
      </c>
      <c r="H55" s="108">
        <v>100</v>
      </c>
      <c r="I55" s="98">
        <f t="shared" si="3"/>
        <v>5714.6039223645057</v>
      </c>
      <c r="J55" s="49" t="s">
        <v>478</v>
      </c>
    </row>
    <row r="56" spans="1:12" x14ac:dyDescent="0.25">
      <c r="A56" s="49" t="s">
        <v>575</v>
      </c>
      <c r="B56" s="15">
        <v>45850</v>
      </c>
      <c r="C56" s="96" t="s">
        <v>9</v>
      </c>
      <c r="D56" s="49" t="s">
        <v>8</v>
      </c>
      <c r="E56" s="49" t="s">
        <v>10</v>
      </c>
      <c r="F56" s="49" t="s">
        <v>43</v>
      </c>
      <c r="G56" s="49" t="s">
        <v>132</v>
      </c>
      <c r="H56" s="97">
        <v>400</v>
      </c>
      <c r="I56" s="98">
        <f t="shared" si="3"/>
        <v>5314.6039223645057</v>
      </c>
      <c r="J56" s="49" t="s">
        <v>478</v>
      </c>
    </row>
    <row r="57" spans="1:12" x14ac:dyDescent="0.25">
      <c r="A57" s="105" t="s">
        <v>489</v>
      </c>
      <c r="B57" s="106">
        <v>45850</v>
      </c>
      <c r="C57" s="107" t="s">
        <v>9</v>
      </c>
      <c r="D57" s="105" t="s">
        <v>8</v>
      </c>
      <c r="E57" s="105" t="s">
        <v>10</v>
      </c>
      <c r="F57" s="49" t="s">
        <v>43</v>
      </c>
      <c r="G57" s="105" t="s">
        <v>599</v>
      </c>
      <c r="H57" s="108">
        <v>800</v>
      </c>
      <c r="I57" s="98">
        <f t="shared" si="3"/>
        <v>4514.6039223645057</v>
      </c>
      <c r="J57" s="49" t="s">
        <v>478</v>
      </c>
      <c r="K57" s="19"/>
    </row>
    <row r="58" spans="1:12" x14ac:dyDescent="0.25">
      <c r="A58" s="105" t="s">
        <v>499</v>
      </c>
      <c r="B58" s="106">
        <v>45850</v>
      </c>
      <c r="C58" s="107" t="s">
        <v>9</v>
      </c>
      <c r="D58" s="105" t="s">
        <v>8</v>
      </c>
      <c r="E58" s="105" t="s">
        <v>10</v>
      </c>
      <c r="F58" s="49" t="s">
        <v>43</v>
      </c>
      <c r="G58" s="105" t="s">
        <v>599</v>
      </c>
      <c r="H58" s="108">
        <v>500</v>
      </c>
      <c r="I58" s="98">
        <f t="shared" si="3"/>
        <v>4014.6039223645057</v>
      </c>
      <c r="J58" s="49" t="s">
        <v>478</v>
      </c>
      <c r="L58" s="19"/>
    </row>
    <row r="59" spans="1:12" x14ac:dyDescent="0.25">
      <c r="A59" s="105" t="s">
        <v>563</v>
      </c>
      <c r="B59" s="106">
        <v>45850</v>
      </c>
      <c r="C59" s="107" t="s">
        <v>9</v>
      </c>
      <c r="D59" s="105" t="s">
        <v>8</v>
      </c>
      <c r="E59" s="105" t="s">
        <v>10</v>
      </c>
      <c r="F59" s="49" t="s">
        <v>43</v>
      </c>
      <c r="G59" s="105" t="s">
        <v>599</v>
      </c>
      <c r="H59" s="108">
        <v>200</v>
      </c>
      <c r="I59" s="98">
        <f t="shared" si="3"/>
        <v>3814.6039223645057</v>
      </c>
      <c r="J59" s="49" t="s">
        <v>478</v>
      </c>
    </row>
    <row r="60" spans="1:12" x14ac:dyDescent="0.25">
      <c r="A60" s="49" t="s">
        <v>480</v>
      </c>
      <c r="B60" s="15">
        <v>45852</v>
      </c>
      <c r="C60" s="96" t="s">
        <v>9</v>
      </c>
      <c r="D60" s="49" t="s">
        <v>8</v>
      </c>
      <c r="E60" s="49" t="s">
        <v>10</v>
      </c>
      <c r="F60" s="49" t="s">
        <v>43</v>
      </c>
      <c r="G60" s="49" t="s">
        <v>25</v>
      </c>
      <c r="H60" s="97">
        <v>400</v>
      </c>
      <c r="I60" s="98">
        <f t="shared" si="3"/>
        <v>3414.6039223645057</v>
      </c>
      <c r="J60" s="49" t="s">
        <v>478</v>
      </c>
    </row>
    <row r="61" spans="1:12" x14ac:dyDescent="0.25">
      <c r="A61" s="49" t="s">
        <v>612</v>
      </c>
      <c r="B61" s="15">
        <v>45852</v>
      </c>
      <c r="C61" s="96" t="s">
        <v>9</v>
      </c>
      <c r="D61" s="49" t="s">
        <v>8</v>
      </c>
      <c r="E61" s="49" t="s">
        <v>10</v>
      </c>
      <c r="F61" s="49" t="s">
        <v>43</v>
      </c>
      <c r="G61" s="49" t="s">
        <v>613</v>
      </c>
      <c r="H61" s="97">
        <v>638</v>
      </c>
      <c r="I61" s="98">
        <f t="shared" si="3"/>
        <v>2776.6039223645057</v>
      </c>
      <c r="J61" s="49" t="s">
        <v>478</v>
      </c>
    </row>
    <row r="62" spans="1:12" x14ac:dyDescent="0.25">
      <c r="A62" s="49" t="s">
        <v>480</v>
      </c>
      <c r="B62" s="15">
        <v>45853</v>
      </c>
      <c r="C62" s="96" t="s">
        <v>9</v>
      </c>
      <c r="D62" s="49" t="s">
        <v>8</v>
      </c>
      <c r="E62" s="49" t="s">
        <v>10</v>
      </c>
      <c r="F62" s="49" t="s">
        <v>43</v>
      </c>
      <c r="G62" s="49" t="s">
        <v>25</v>
      </c>
      <c r="H62" s="97">
        <v>400</v>
      </c>
      <c r="I62" s="98">
        <f>I61-H62</f>
        <v>2376.6039223645057</v>
      </c>
      <c r="J62" s="49" t="s">
        <v>478</v>
      </c>
    </row>
    <row r="63" spans="1:12" x14ac:dyDescent="0.25">
      <c r="A63" s="49" t="s">
        <v>489</v>
      </c>
      <c r="B63" s="15">
        <v>45853</v>
      </c>
      <c r="C63" s="96" t="s">
        <v>9</v>
      </c>
      <c r="D63" s="49" t="s">
        <v>8</v>
      </c>
      <c r="E63" s="49" t="s">
        <v>10</v>
      </c>
      <c r="F63" s="49" t="s">
        <v>43</v>
      </c>
      <c r="G63" s="49" t="s">
        <v>132</v>
      </c>
      <c r="H63" s="97">
        <v>800</v>
      </c>
      <c r="I63" s="98">
        <f>I62-H63</f>
        <v>1576.6039223645057</v>
      </c>
      <c r="J63" s="49" t="s">
        <v>478</v>
      </c>
    </row>
    <row r="64" spans="1:12" x14ac:dyDescent="0.25">
      <c r="A64" s="49" t="s">
        <v>499</v>
      </c>
      <c r="B64" s="15">
        <v>45853</v>
      </c>
      <c r="C64" s="96" t="s">
        <v>9</v>
      </c>
      <c r="D64" s="49" t="s">
        <v>8</v>
      </c>
      <c r="E64" s="49" t="s">
        <v>10</v>
      </c>
      <c r="F64" s="49" t="s">
        <v>43</v>
      </c>
      <c r="G64" s="49" t="s">
        <v>132</v>
      </c>
      <c r="H64" s="97">
        <v>600</v>
      </c>
      <c r="I64" s="98">
        <f>I63-H64</f>
        <v>976.60392236450571</v>
      </c>
      <c r="J64" s="49" t="s">
        <v>478</v>
      </c>
    </row>
    <row r="65" spans="1:10" x14ac:dyDescent="0.25">
      <c r="A65" s="100" t="s">
        <v>614</v>
      </c>
      <c r="B65" s="101">
        <v>45853</v>
      </c>
      <c r="C65" s="102">
        <v>55276</v>
      </c>
      <c r="D65" s="100" t="s">
        <v>8</v>
      </c>
      <c r="E65" s="100" t="s">
        <v>10</v>
      </c>
      <c r="F65" s="100" t="s">
        <v>234</v>
      </c>
      <c r="G65" s="100" t="s">
        <v>614</v>
      </c>
      <c r="H65" s="103">
        <v>52937</v>
      </c>
      <c r="I65" s="103">
        <f>+H65+I64</f>
        <v>53913.603922364506</v>
      </c>
      <c r="J65" s="104" t="s">
        <v>478</v>
      </c>
    </row>
    <row r="66" spans="1:10" x14ac:dyDescent="0.25">
      <c r="A66" s="100" t="s">
        <v>615</v>
      </c>
      <c r="B66" s="101">
        <v>45853</v>
      </c>
      <c r="C66" s="102">
        <v>55277</v>
      </c>
      <c r="D66" s="100" t="s">
        <v>8</v>
      </c>
      <c r="E66" s="100" t="s">
        <v>10</v>
      </c>
      <c r="F66" s="100" t="s">
        <v>234</v>
      </c>
      <c r="G66" s="100" t="s">
        <v>615</v>
      </c>
      <c r="H66" s="103">
        <v>93476</v>
      </c>
      <c r="I66" s="103">
        <f>+H66+I65</f>
        <v>147389.60392236451</v>
      </c>
      <c r="J66" s="104" t="s">
        <v>478</v>
      </c>
    </row>
    <row r="67" spans="1:10" x14ac:dyDescent="0.25">
      <c r="A67" s="49" t="s">
        <v>34</v>
      </c>
      <c r="B67" s="15">
        <v>45853</v>
      </c>
      <c r="C67" s="96" t="s">
        <v>9</v>
      </c>
      <c r="D67" s="49" t="s">
        <v>8</v>
      </c>
      <c r="E67" s="49" t="s">
        <v>10</v>
      </c>
      <c r="F67" s="49" t="s">
        <v>43</v>
      </c>
      <c r="G67" s="49" t="s">
        <v>34</v>
      </c>
      <c r="H67" s="97">
        <v>93476</v>
      </c>
      <c r="I67" s="98">
        <f>I66-H67</f>
        <v>53913.603922364506</v>
      </c>
      <c r="J67" s="49" t="s">
        <v>478</v>
      </c>
    </row>
    <row r="68" spans="1:10" x14ac:dyDescent="0.25">
      <c r="A68" s="49" t="s">
        <v>616</v>
      </c>
      <c r="B68" s="15">
        <v>45853</v>
      </c>
      <c r="C68" s="96" t="s">
        <v>9</v>
      </c>
      <c r="D68" s="49" t="s">
        <v>8</v>
      </c>
      <c r="E68" s="49" t="s">
        <v>10</v>
      </c>
      <c r="F68" s="49" t="s">
        <v>43</v>
      </c>
      <c r="G68" s="49" t="s">
        <v>616</v>
      </c>
      <c r="H68" s="97">
        <v>2000</v>
      </c>
      <c r="I68" s="98">
        <f t="shared" ref="I68:I81" si="4">I67-H68</f>
        <v>51913.603922364506</v>
      </c>
      <c r="J68" s="49" t="s">
        <v>478</v>
      </c>
    </row>
    <row r="69" spans="1:10" x14ac:dyDescent="0.25">
      <c r="A69" s="49" t="s">
        <v>28</v>
      </c>
      <c r="B69" s="15">
        <v>45853</v>
      </c>
      <c r="C69" s="96" t="s">
        <v>9</v>
      </c>
      <c r="D69" s="49" t="s">
        <v>8</v>
      </c>
      <c r="E69" s="49" t="s">
        <v>10</v>
      </c>
      <c r="F69" s="49" t="s">
        <v>43</v>
      </c>
      <c r="G69" s="49" t="s">
        <v>28</v>
      </c>
      <c r="H69" s="97">
        <v>1800</v>
      </c>
      <c r="I69" s="98">
        <f t="shared" si="4"/>
        <v>50113.603922364506</v>
      </c>
      <c r="J69" s="49" t="s">
        <v>478</v>
      </c>
    </row>
    <row r="70" spans="1:10" x14ac:dyDescent="0.25">
      <c r="A70" s="49" t="s">
        <v>30</v>
      </c>
      <c r="B70" s="15">
        <v>45853</v>
      </c>
      <c r="C70" s="96" t="s">
        <v>9</v>
      </c>
      <c r="D70" s="49" t="s">
        <v>8</v>
      </c>
      <c r="E70" s="49" t="s">
        <v>10</v>
      </c>
      <c r="F70" s="49" t="s">
        <v>43</v>
      </c>
      <c r="G70" s="49" t="s">
        <v>30</v>
      </c>
      <c r="H70" s="97">
        <v>2800</v>
      </c>
      <c r="I70" s="98">
        <f t="shared" si="4"/>
        <v>47313.603922364506</v>
      </c>
      <c r="J70" s="49" t="s">
        <v>478</v>
      </c>
    </row>
    <row r="71" spans="1:10" x14ac:dyDescent="0.25">
      <c r="A71" s="49" t="s">
        <v>31</v>
      </c>
      <c r="B71" s="15">
        <v>45853</v>
      </c>
      <c r="C71" s="96" t="s">
        <v>9</v>
      </c>
      <c r="D71" s="49" t="s">
        <v>8</v>
      </c>
      <c r="E71" s="49" t="s">
        <v>10</v>
      </c>
      <c r="F71" s="49" t="s">
        <v>43</v>
      </c>
      <c r="G71" s="49" t="s">
        <v>31</v>
      </c>
      <c r="H71" s="97">
        <v>5000</v>
      </c>
      <c r="I71" s="98">
        <f t="shared" si="4"/>
        <v>42313.603922364506</v>
      </c>
      <c r="J71" s="49" t="s">
        <v>478</v>
      </c>
    </row>
    <row r="72" spans="1:10" x14ac:dyDescent="0.25">
      <c r="A72" s="49" t="s">
        <v>29</v>
      </c>
      <c r="B72" s="15">
        <v>45853</v>
      </c>
      <c r="C72" s="96" t="s">
        <v>9</v>
      </c>
      <c r="D72" s="49" t="s">
        <v>8</v>
      </c>
      <c r="E72" s="49" t="s">
        <v>10</v>
      </c>
      <c r="F72" s="49" t="s">
        <v>43</v>
      </c>
      <c r="G72" s="49" t="s">
        <v>29</v>
      </c>
      <c r="H72" s="97">
        <v>2000</v>
      </c>
      <c r="I72" s="98">
        <f t="shared" si="4"/>
        <v>40313.603922364506</v>
      </c>
      <c r="J72" s="49" t="s">
        <v>478</v>
      </c>
    </row>
    <row r="73" spans="1:10" x14ac:dyDescent="0.25">
      <c r="A73" s="49" t="s">
        <v>36</v>
      </c>
      <c r="B73" s="15">
        <v>45853</v>
      </c>
      <c r="C73" s="96" t="s">
        <v>9</v>
      </c>
      <c r="D73" s="49" t="s">
        <v>8</v>
      </c>
      <c r="E73" s="49" t="s">
        <v>10</v>
      </c>
      <c r="F73" s="49" t="s">
        <v>43</v>
      </c>
      <c r="G73" s="49" t="s">
        <v>36</v>
      </c>
      <c r="H73" s="97">
        <v>2000</v>
      </c>
      <c r="I73" s="98">
        <f t="shared" si="4"/>
        <v>38313.603922364506</v>
      </c>
      <c r="J73" s="49" t="s">
        <v>478</v>
      </c>
    </row>
    <row r="74" spans="1:10" x14ac:dyDescent="0.25">
      <c r="A74" s="49" t="s">
        <v>337</v>
      </c>
      <c r="B74" s="15">
        <v>45853</v>
      </c>
      <c r="C74" s="96" t="s">
        <v>9</v>
      </c>
      <c r="D74" s="49" t="s">
        <v>8</v>
      </c>
      <c r="E74" s="49" t="s">
        <v>10</v>
      </c>
      <c r="F74" s="49" t="s">
        <v>43</v>
      </c>
      <c r="G74" s="49" t="s">
        <v>337</v>
      </c>
      <c r="H74" s="97">
        <v>2000</v>
      </c>
      <c r="I74" s="98">
        <f t="shared" si="4"/>
        <v>36313.603922364506</v>
      </c>
      <c r="J74" s="49" t="s">
        <v>478</v>
      </c>
    </row>
    <row r="75" spans="1:10" x14ac:dyDescent="0.25">
      <c r="A75" s="49" t="s">
        <v>402</v>
      </c>
      <c r="B75" s="15">
        <v>45853</v>
      </c>
      <c r="C75" s="96" t="s">
        <v>9</v>
      </c>
      <c r="D75" s="49" t="s">
        <v>8</v>
      </c>
      <c r="E75" s="49" t="s">
        <v>10</v>
      </c>
      <c r="F75" s="49" t="s">
        <v>43</v>
      </c>
      <c r="G75" s="49" t="s">
        <v>402</v>
      </c>
      <c r="H75" s="97">
        <v>3000</v>
      </c>
      <c r="I75" s="98">
        <f t="shared" si="4"/>
        <v>33313.603922364506</v>
      </c>
      <c r="J75" s="49" t="s">
        <v>478</v>
      </c>
    </row>
    <row r="76" spans="1:10" x14ac:dyDescent="0.25">
      <c r="A76" s="49" t="s">
        <v>273</v>
      </c>
      <c r="B76" s="15">
        <v>45853</v>
      </c>
      <c r="C76" s="96" t="s">
        <v>9</v>
      </c>
      <c r="D76" s="49" t="s">
        <v>8</v>
      </c>
      <c r="E76" s="49" t="s">
        <v>10</v>
      </c>
      <c r="F76" s="49" t="s">
        <v>43</v>
      </c>
      <c r="G76" s="49" t="s">
        <v>273</v>
      </c>
      <c r="H76" s="97">
        <v>2000</v>
      </c>
      <c r="I76" s="98">
        <f t="shared" si="4"/>
        <v>31313.603922364506</v>
      </c>
      <c r="J76" s="49" t="s">
        <v>478</v>
      </c>
    </row>
    <row r="77" spans="1:10" x14ac:dyDescent="0.25">
      <c r="A77" s="49" t="s">
        <v>35</v>
      </c>
      <c r="B77" s="15">
        <v>45853</v>
      </c>
      <c r="C77" s="96" t="s">
        <v>9</v>
      </c>
      <c r="D77" s="49" t="s">
        <v>8</v>
      </c>
      <c r="E77" s="49" t="s">
        <v>10</v>
      </c>
      <c r="F77" s="49" t="s">
        <v>43</v>
      </c>
      <c r="G77" s="49" t="s">
        <v>35</v>
      </c>
      <c r="H77" s="97">
        <v>10000</v>
      </c>
      <c r="I77" s="98">
        <f t="shared" si="4"/>
        <v>21313.603922364506</v>
      </c>
      <c r="J77" s="49" t="s">
        <v>478</v>
      </c>
    </row>
    <row r="78" spans="1:10" x14ac:dyDescent="0.25">
      <c r="A78" s="49" t="s">
        <v>622</v>
      </c>
      <c r="B78" s="15">
        <v>45853</v>
      </c>
      <c r="C78" s="96" t="s">
        <v>9</v>
      </c>
      <c r="D78" s="49" t="s">
        <v>8</v>
      </c>
      <c r="E78" s="49" t="s">
        <v>10</v>
      </c>
      <c r="F78" s="49" t="s">
        <v>43</v>
      </c>
      <c r="G78" s="49" t="s">
        <v>617</v>
      </c>
      <c r="H78" s="97">
        <v>740</v>
      </c>
      <c r="I78" s="98">
        <f t="shared" si="4"/>
        <v>20573.603922364506</v>
      </c>
      <c r="J78" s="49" t="s">
        <v>478</v>
      </c>
    </row>
    <row r="79" spans="1:10" x14ac:dyDescent="0.25">
      <c r="A79" s="49" t="s">
        <v>622</v>
      </c>
      <c r="B79" s="15">
        <v>45853</v>
      </c>
      <c r="C79" s="96" t="s">
        <v>9</v>
      </c>
      <c r="D79" s="49" t="s">
        <v>8</v>
      </c>
      <c r="E79" s="49" t="s">
        <v>10</v>
      </c>
      <c r="F79" s="49" t="s">
        <v>43</v>
      </c>
      <c r="G79" s="49" t="s">
        <v>618</v>
      </c>
      <c r="H79" s="97">
        <v>3969</v>
      </c>
      <c r="I79" s="98">
        <f t="shared" si="4"/>
        <v>16604.603922364506</v>
      </c>
      <c r="J79" s="49" t="s">
        <v>478</v>
      </c>
    </row>
    <row r="80" spans="1:10" x14ac:dyDescent="0.25">
      <c r="A80" s="49" t="s">
        <v>623</v>
      </c>
      <c r="B80" s="15">
        <v>45853</v>
      </c>
      <c r="C80" s="96" t="s">
        <v>9</v>
      </c>
      <c r="D80" s="49" t="s">
        <v>8</v>
      </c>
      <c r="E80" s="49" t="s">
        <v>10</v>
      </c>
      <c r="F80" s="49" t="s">
        <v>43</v>
      </c>
      <c r="G80" s="49" t="s">
        <v>619</v>
      </c>
      <c r="H80" s="97">
        <v>501</v>
      </c>
      <c r="I80" s="98">
        <f t="shared" si="4"/>
        <v>16103.603922364506</v>
      </c>
      <c r="J80" s="49" t="s">
        <v>478</v>
      </c>
    </row>
    <row r="81" spans="1:10" x14ac:dyDescent="0.25">
      <c r="A81" s="49" t="s">
        <v>625</v>
      </c>
      <c r="B81" s="15">
        <v>45853</v>
      </c>
      <c r="C81" s="96" t="s">
        <v>9</v>
      </c>
      <c r="D81" s="49" t="s">
        <v>8</v>
      </c>
      <c r="E81" s="49" t="s">
        <v>10</v>
      </c>
      <c r="F81" s="49" t="s">
        <v>43</v>
      </c>
      <c r="G81" s="49" t="s">
        <v>626</v>
      </c>
      <c r="H81" s="97">
        <v>20</v>
      </c>
      <c r="I81" s="98">
        <f t="shared" si="4"/>
        <v>16083.603922364506</v>
      </c>
      <c r="J81" s="49" t="s">
        <v>478</v>
      </c>
    </row>
    <row r="82" spans="1:10" x14ac:dyDescent="0.25">
      <c r="A82" s="49" t="s">
        <v>577</v>
      </c>
      <c r="B82" s="15">
        <v>45853</v>
      </c>
      <c r="C82" s="96" t="s">
        <v>9</v>
      </c>
      <c r="D82" s="49" t="s">
        <v>8</v>
      </c>
      <c r="E82" s="49" t="s">
        <v>10</v>
      </c>
      <c r="F82" s="49" t="s">
        <v>43</v>
      </c>
      <c r="G82" s="49" t="s">
        <v>627</v>
      </c>
      <c r="H82" s="97">
        <v>49</v>
      </c>
      <c r="I82" s="98">
        <f t="shared" ref="I82:I92" si="5">I81-H82</f>
        <v>16034.603922364506</v>
      </c>
      <c r="J82" s="49" t="s">
        <v>478</v>
      </c>
    </row>
    <row r="83" spans="1:10" x14ac:dyDescent="0.25">
      <c r="A83" s="49" t="s">
        <v>621</v>
      </c>
      <c r="B83" s="15">
        <v>45854</v>
      </c>
      <c r="C83" s="96" t="s">
        <v>9</v>
      </c>
      <c r="D83" s="49" t="s">
        <v>8</v>
      </c>
      <c r="E83" s="49" t="s">
        <v>10</v>
      </c>
      <c r="F83" s="49" t="s">
        <v>43</v>
      </c>
      <c r="G83" s="49" t="s">
        <v>620</v>
      </c>
      <c r="H83" s="97">
        <v>10208</v>
      </c>
      <c r="I83" s="98">
        <f t="shared" si="5"/>
        <v>5826.6039223645057</v>
      </c>
      <c r="J83" s="49" t="s">
        <v>478</v>
      </c>
    </row>
    <row r="84" spans="1:10" x14ac:dyDescent="0.25">
      <c r="A84" s="49" t="s">
        <v>624</v>
      </c>
      <c r="B84" s="15">
        <v>45854</v>
      </c>
      <c r="C84" s="96" t="s">
        <v>9</v>
      </c>
      <c r="D84" s="49" t="s">
        <v>8</v>
      </c>
      <c r="E84" s="49" t="s">
        <v>10</v>
      </c>
      <c r="F84" s="49" t="s">
        <v>43</v>
      </c>
      <c r="G84" s="49" t="s">
        <v>624</v>
      </c>
      <c r="H84" s="97">
        <v>1431</v>
      </c>
      <c r="I84" s="98">
        <f t="shared" si="5"/>
        <v>4395.6039223645057</v>
      </c>
      <c r="J84" s="49" t="s">
        <v>478</v>
      </c>
    </row>
    <row r="85" spans="1:10" x14ac:dyDescent="0.25">
      <c r="A85" s="49" t="s">
        <v>628</v>
      </c>
      <c r="B85" s="15">
        <v>45854</v>
      </c>
      <c r="C85" s="96" t="s">
        <v>9</v>
      </c>
      <c r="D85" s="49" t="s">
        <v>8</v>
      </c>
      <c r="E85" s="49" t="s">
        <v>10</v>
      </c>
      <c r="F85" s="49" t="s">
        <v>43</v>
      </c>
      <c r="G85" s="49" t="s">
        <v>628</v>
      </c>
      <c r="H85" s="97">
        <v>150</v>
      </c>
      <c r="I85" s="98">
        <f t="shared" si="5"/>
        <v>4245.6039223645057</v>
      </c>
      <c r="J85" s="49" t="s">
        <v>478</v>
      </c>
    </row>
    <row r="86" spans="1:10" x14ac:dyDescent="0.25">
      <c r="A86" s="49" t="s">
        <v>559</v>
      </c>
      <c r="B86" s="15">
        <v>45854</v>
      </c>
      <c r="C86" s="96" t="s">
        <v>9</v>
      </c>
      <c r="D86" s="49" t="s">
        <v>8</v>
      </c>
      <c r="E86" s="49" t="s">
        <v>10</v>
      </c>
      <c r="F86" s="49" t="s">
        <v>43</v>
      </c>
      <c r="G86" s="49" t="s">
        <v>594</v>
      </c>
      <c r="H86" s="97">
        <v>200</v>
      </c>
      <c r="I86" s="98">
        <f t="shared" si="5"/>
        <v>4045.6039223645057</v>
      </c>
      <c r="J86" s="49" t="s">
        <v>629</v>
      </c>
    </row>
    <row r="87" spans="1:10" x14ac:dyDescent="0.25">
      <c r="A87" s="49" t="s">
        <v>480</v>
      </c>
      <c r="B87" s="15">
        <v>45855</v>
      </c>
      <c r="C87" s="96" t="s">
        <v>9</v>
      </c>
      <c r="D87" s="49" t="s">
        <v>8</v>
      </c>
      <c r="E87" s="49" t="s">
        <v>10</v>
      </c>
      <c r="F87" s="49" t="s">
        <v>43</v>
      </c>
      <c r="G87" s="49" t="s">
        <v>630</v>
      </c>
      <c r="H87" s="97">
        <v>400</v>
      </c>
      <c r="I87" s="98">
        <f t="shared" si="5"/>
        <v>3645.6039223645057</v>
      </c>
      <c r="J87" s="49" t="s">
        <v>629</v>
      </c>
    </row>
    <row r="88" spans="1:10" x14ac:dyDescent="0.25">
      <c r="A88" s="49" t="s">
        <v>559</v>
      </c>
      <c r="B88" s="15">
        <v>45855</v>
      </c>
      <c r="C88" s="96" t="s">
        <v>9</v>
      </c>
      <c r="D88" s="49" t="s">
        <v>8</v>
      </c>
      <c r="E88" s="49" t="s">
        <v>10</v>
      </c>
      <c r="F88" s="49" t="s">
        <v>43</v>
      </c>
      <c r="G88" s="49" t="s">
        <v>594</v>
      </c>
      <c r="H88" s="97">
        <v>200</v>
      </c>
      <c r="I88" s="98">
        <f t="shared" si="5"/>
        <v>3445.6039223645057</v>
      </c>
      <c r="J88" s="49" t="s">
        <v>629</v>
      </c>
    </row>
    <row r="89" spans="1:10" x14ac:dyDescent="0.25">
      <c r="A89" s="49" t="s">
        <v>499</v>
      </c>
      <c r="B89" s="15">
        <v>45855</v>
      </c>
      <c r="C89" s="96" t="s">
        <v>9</v>
      </c>
      <c r="D89" s="49" t="s">
        <v>8</v>
      </c>
      <c r="E89" s="49" t="s">
        <v>10</v>
      </c>
      <c r="F89" s="49" t="s">
        <v>43</v>
      </c>
      <c r="G89" s="49" t="s">
        <v>594</v>
      </c>
      <c r="H89" s="97">
        <v>200</v>
      </c>
      <c r="I89" s="98">
        <f t="shared" si="5"/>
        <v>3245.6039223645057</v>
      </c>
      <c r="J89" s="49" t="s">
        <v>629</v>
      </c>
    </row>
    <row r="90" spans="1:10" x14ac:dyDescent="0.25">
      <c r="A90" s="49" t="s">
        <v>631</v>
      </c>
      <c r="B90" s="15">
        <v>45855</v>
      </c>
      <c r="C90" s="96" t="s">
        <v>9</v>
      </c>
      <c r="D90" s="49" t="s">
        <v>8</v>
      </c>
      <c r="E90" s="49" t="s">
        <v>10</v>
      </c>
      <c r="F90" s="49" t="s">
        <v>43</v>
      </c>
      <c r="G90" s="49" t="s">
        <v>632</v>
      </c>
      <c r="H90" s="97">
        <v>350</v>
      </c>
      <c r="I90" s="98">
        <f t="shared" si="5"/>
        <v>2895.6039223645057</v>
      </c>
      <c r="J90" s="49" t="s">
        <v>629</v>
      </c>
    </row>
    <row r="91" spans="1:10" x14ac:dyDescent="0.25">
      <c r="A91" s="49" t="s">
        <v>474</v>
      </c>
      <c r="B91" s="15">
        <v>45855</v>
      </c>
      <c r="C91" s="96" t="s">
        <v>9</v>
      </c>
      <c r="D91" s="49" t="s">
        <v>8</v>
      </c>
      <c r="E91" s="49" t="s">
        <v>10</v>
      </c>
      <c r="F91" s="49" t="s">
        <v>43</v>
      </c>
      <c r="G91" s="49" t="s">
        <v>651</v>
      </c>
      <c r="H91" s="97">
        <v>1800</v>
      </c>
      <c r="I91" s="98">
        <f t="shared" si="5"/>
        <v>1095.6039223645057</v>
      </c>
      <c r="J91" s="49" t="s">
        <v>629</v>
      </c>
    </row>
    <row r="92" spans="1:10" x14ac:dyDescent="0.25">
      <c r="A92" s="49" t="s">
        <v>474</v>
      </c>
      <c r="B92" s="15">
        <v>45855</v>
      </c>
      <c r="C92" s="96" t="s">
        <v>9</v>
      </c>
      <c r="D92" s="49" t="s">
        <v>8</v>
      </c>
      <c r="E92" s="49" t="s">
        <v>10</v>
      </c>
      <c r="F92" s="49" t="s">
        <v>43</v>
      </c>
      <c r="G92" s="49" t="s">
        <v>652</v>
      </c>
      <c r="H92" s="97">
        <v>76</v>
      </c>
      <c r="I92" s="98">
        <f t="shared" si="5"/>
        <v>1019.6039223645057</v>
      </c>
      <c r="J92" s="49" t="s">
        <v>629</v>
      </c>
    </row>
    <row r="93" spans="1:10" x14ac:dyDescent="0.25">
      <c r="A93" s="100" t="s">
        <v>646</v>
      </c>
      <c r="B93" s="101">
        <v>45856</v>
      </c>
      <c r="C93" s="109" t="s">
        <v>16</v>
      </c>
      <c r="D93" s="100" t="s">
        <v>8</v>
      </c>
      <c r="E93" s="100" t="s">
        <v>10</v>
      </c>
      <c r="F93" s="100" t="s">
        <v>234</v>
      </c>
      <c r="G93" s="100" t="s">
        <v>647</v>
      </c>
      <c r="H93" s="103">
        <v>19438</v>
      </c>
      <c r="I93" s="110">
        <f>I92+H93</f>
        <v>20457.603922364506</v>
      </c>
      <c r="J93" s="49" t="s">
        <v>478</v>
      </c>
    </row>
    <row r="94" spans="1:10" x14ac:dyDescent="0.25">
      <c r="A94" s="100" t="s">
        <v>648</v>
      </c>
      <c r="B94" s="101">
        <v>45856</v>
      </c>
      <c r="C94" s="109" t="s">
        <v>16</v>
      </c>
      <c r="D94" s="100" t="s">
        <v>8</v>
      </c>
      <c r="E94" s="100" t="s">
        <v>10</v>
      </c>
      <c r="F94" s="100" t="s">
        <v>234</v>
      </c>
      <c r="G94" s="100" t="s">
        <v>649</v>
      </c>
      <c r="H94" s="103">
        <v>55565</v>
      </c>
      <c r="I94" s="110">
        <f>I93+H94</f>
        <v>76022.603922364506</v>
      </c>
      <c r="J94" s="49" t="s">
        <v>478</v>
      </c>
    </row>
    <row r="95" spans="1:10" x14ac:dyDescent="0.25">
      <c r="A95" s="49" t="s">
        <v>650</v>
      </c>
      <c r="B95" s="15">
        <v>45856</v>
      </c>
      <c r="C95" s="96" t="s">
        <v>9</v>
      </c>
      <c r="D95" s="49" t="s">
        <v>8</v>
      </c>
      <c r="E95" s="49" t="s">
        <v>10</v>
      </c>
      <c r="F95" s="49" t="s">
        <v>43</v>
      </c>
      <c r="G95" s="49" t="s">
        <v>26</v>
      </c>
      <c r="H95" s="97">
        <v>55565</v>
      </c>
      <c r="I95" s="98">
        <f>I94-H95</f>
        <v>20457.603922364506</v>
      </c>
      <c r="J95" s="49" t="s">
        <v>478</v>
      </c>
    </row>
    <row r="96" spans="1:10" x14ac:dyDescent="0.25">
      <c r="A96" s="49" t="s">
        <v>657</v>
      </c>
      <c r="B96" s="15">
        <v>45856</v>
      </c>
      <c r="C96" s="96" t="s">
        <v>9</v>
      </c>
      <c r="D96" s="49" t="s">
        <v>8</v>
      </c>
      <c r="E96" s="49" t="s">
        <v>10</v>
      </c>
      <c r="F96" s="49" t="s">
        <v>43</v>
      </c>
      <c r="G96" s="49" t="s">
        <v>658</v>
      </c>
      <c r="H96" s="97">
        <v>966</v>
      </c>
      <c r="I96" s="98">
        <f>I95-H96</f>
        <v>19491.603922364506</v>
      </c>
      <c r="J96" s="49" t="s">
        <v>629</v>
      </c>
    </row>
    <row r="97" spans="1:10" x14ac:dyDescent="0.25">
      <c r="A97" s="49" t="s">
        <v>489</v>
      </c>
      <c r="B97" s="15">
        <v>45856</v>
      </c>
      <c r="C97" s="96" t="s">
        <v>9</v>
      </c>
      <c r="D97" s="49" t="s">
        <v>8</v>
      </c>
      <c r="E97" s="49" t="s">
        <v>10</v>
      </c>
      <c r="F97" s="49" t="s">
        <v>43</v>
      </c>
      <c r="G97" s="49" t="s">
        <v>636</v>
      </c>
      <c r="H97" s="97">
        <v>200</v>
      </c>
      <c r="I97" s="98">
        <f t="shared" ref="I97:I120" si="6">I96-H97</f>
        <v>19291.603922364506</v>
      </c>
      <c r="J97" s="49" t="s">
        <v>629</v>
      </c>
    </row>
    <row r="98" spans="1:10" x14ac:dyDescent="0.25">
      <c r="A98" s="49" t="s">
        <v>489</v>
      </c>
      <c r="B98" s="15">
        <v>45856</v>
      </c>
      <c r="C98" s="96" t="s">
        <v>9</v>
      </c>
      <c r="D98" s="49" t="s">
        <v>8</v>
      </c>
      <c r="E98" s="49" t="s">
        <v>10</v>
      </c>
      <c r="F98" s="49" t="s">
        <v>43</v>
      </c>
      <c r="G98" s="49" t="s">
        <v>637</v>
      </c>
      <c r="H98" s="97">
        <v>600</v>
      </c>
      <c r="I98" s="98">
        <f t="shared" si="6"/>
        <v>18691.603922364506</v>
      </c>
      <c r="J98" s="49" t="s">
        <v>629</v>
      </c>
    </row>
    <row r="99" spans="1:10" x14ac:dyDescent="0.25">
      <c r="A99" s="49" t="s">
        <v>499</v>
      </c>
      <c r="B99" s="15">
        <v>45856</v>
      </c>
      <c r="C99" s="96" t="s">
        <v>9</v>
      </c>
      <c r="D99" s="49" t="s">
        <v>8</v>
      </c>
      <c r="E99" s="49" t="s">
        <v>10</v>
      </c>
      <c r="F99" s="49" t="s">
        <v>43</v>
      </c>
      <c r="G99" s="49" t="s">
        <v>636</v>
      </c>
      <c r="H99" s="97">
        <v>200</v>
      </c>
      <c r="I99" s="98">
        <f t="shared" si="6"/>
        <v>18491.603922364506</v>
      </c>
      <c r="J99" s="49" t="s">
        <v>629</v>
      </c>
    </row>
    <row r="100" spans="1:10" x14ac:dyDescent="0.25">
      <c r="A100" s="49" t="s">
        <v>499</v>
      </c>
      <c r="B100" s="15">
        <v>45856</v>
      </c>
      <c r="C100" s="96" t="s">
        <v>9</v>
      </c>
      <c r="D100" s="49" t="s">
        <v>8</v>
      </c>
      <c r="E100" s="49" t="s">
        <v>10</v>
      </c>
      <c r="F100" s="49" t="s">
        <v>43</v>
      </c>
      <c r="G100" s="49" t="s">
        <v>637</v>
      </c>
      <c r="H100" s="97">
        <v>500</v>
      </c>
      <c r="I100" s="98">
        <f t="shared" si="6"/>
        <v>17991.603922364506</v>
      </c>
      <c r="J100" s="49" t="s">
        <v>629</v>
      </c>
    </row>
    <row r="101" spans="1:10" x14ac:dyDescent="0.25">
      <c r="A101" s="49" t="s">
        <v>654</v>
      </c>
      <c r="B101" s="15">
        <v>45856</v>
      </c>
      <c r="C101" s="96" t="s">
        <v>9</v>
      </c>
      <c r="D101" s="49" t="s">
        <v>8</v>
      </c>
      <c r="E101" s="49" t="s">
        <v>10</v>
      </c>
      <c r="F101" s="49" t="s">
        <v>43</v>
      </c>
      <c r="G101" s="49" t="s">
        <v>637</v>
      </c>
      <c r="H101" s="97">
        <v>600</v>
      </c>
      <c r="I101" s="98">
        <f t="shared" si="6"/>
        <v>17391.603922364506</v>
      </c>
      <c r="J101" s="49" t="s">
        <v>629</v>
      </c>
    </row>
    <row r="102" spans="1:10" x14ac:dyDescent="0.25">
      <c r="A102" s="49" t="s">
        <v>655</v>
      </c>
      <c r="B102" s="15">
        <v>45856</v>
      </c>
      <c r="C102" s="96" t="s">
        <v>9</v>
      </c>
      <c r="D102" s="49" t="s">
        <v>8</v>
      </c>
      <c r="E102" s="49" t="s">
        <v>10</v>
      </c>
      <c r="F102" s="49" t="s">
        <v>43</v>
      </c>
      <c r="G102" s="49" t="s">
        <v>637</v>
      </c>
      <c r="H102" s="97">
        <v>400</v>
      </c>
      <c r="I102" s="98">
        <f t="shared" si="6"/>
        <v>16991.603922364506</v>
      </c>
      <c r="J102" s="49" t="s">
        <v>629</v>
      </c>
    </row>
    <row r="103" spans="1:10" x14ac:dyDescent="0.25">
      <c r="A103" s="49" t="s">
        <v>656</v>
      </c>
      <c r="B103" s="15">
        <v>45856</v>
      </c>
      <c r="C103" s="96" t="s">
        <v>9</v>
      </c>
      <c r="D103" s="49" t="s">
        <v>8</v>
      </c>
      <c r="E103" s="49" t="s">
        <v>10</v>
      </c>
      <c r="F103" s="49" t="s">
        <v>43</v>
      </c>
      <c r="G103" s="49" t="s">
        <v>637</v>
      </c>
      <c r="H103" s="97">
        <v>400</v>
      </c>
      <c r="I103" s="98">
        <f t="shared" si="6"/>
        <v>16591.603922364506</v>
      </c>
      <c r="J103" s="49" t="s">
        <v>629</v>
      </c>
    </row>
    <row r="104" spans="1:10" x14ac:dyDescent="0.25">
      <c r="A104" s="49" t="s">
        <v>480</v>
      </c>
      <c r="B104" s="15">
        <v>45856</v>
      </c>
      <c r="C104" s="96" t="s">
        <v>9</v>
      </c>
      <c r="D104" s="49" t="s">
        <v>8</v>
      </c>
      <c r="E104" s="49" t="s">
        <v>10</v>
      </c>
      <c r="F104" s="49" t="s">
        <v>43</v>
      </c>
      <c r="G104" s="49" t="s">
        <v>638</v>
      </c>
      <c r="H104" s="97">
        <v>400</v>
      </c>
      <c r="I104" s="98">
        <f t="shared" si="6"/>
        <v>16191.603922364506</v>
      </c>
      <c r="J104" s="49" t="s">
        <v>629</v>
      </c>
    </row>
    <row r="105" spans="1:10" x14ac:dyDescent="0.25">
      <c r="A105" s="49" t="s">
        <v>552</v>
      </c>
      <c r="B105" s="15">
        <v>45856</v>
      </c>
      <c r="C105" s="96" t="s">
        <v>9</v>
      </c>
      <c r="D105" s="49" t="s">
        <v>8</v>
      </c>
      <c r="E105" s="49" t="s">
        <v>10</v>
      </c>
      <c r="F105" s="49" t="s">
        <v>43</v>
      </c>
      <c r="G105" s="49" t="s">
        <v>653</v>
      </c>
      <c r="H105" s="97">
        <v>1790</v>
      </c>
      <c r="I105" s="98">
        <f t="shared" si="6"/>
        <v>14401.603922364506</v>
      </c>
      <c r="J105" s="49" t="s">
        <v>629</v>
      </c>
    </row>
    <row r="106" spans="1:10" x14ac:dyDescent="0.25">
      <c r="A106" s="49" t="s">
        <v>499</v>
      </c>
      <c r="B106" s="15">
        <v>45857</v>
      </c>
      <c r="C106" s="96" t="s">
        <v>9</v>
      </c>
      <c r="D106" s="49" t="s">
        <v>8</v>
      </c>
      <c r="E106" s="49" t="s">
        <v>10</v>
      </c>
      <c r="F106" s="49" t="s">
        <v>43</v>
      </c>
      <c r="G106" s="49" t="s">
        <v>639</v>
      </c>
      <c r="H106" s="97">
        <v>200</v>
      </c>
      <c r="I106" s="98">
        <f t="shared" si="6"/>
        <v>14201.603922364506</v>
      </c>
      <c r="J106" s="49" t="s">
        <v>629</v>
      </c>
    </row>
    <row r="107" spans="1:10" x14ac:dyDescent="0.25">
      <c r="A107" s="49" t="s">
        <v>577</v>
      </c>
      <c r="B107" s="15">
        <v>45857</v>
      </c>
      <c r="C107" s="96" t="s">
        <v>9</v>
      </c>
      <c r="D107" s="49" t="s">
        <v>8</v>
      </c>
      <c r="E107" s="49" t="s">
        <v>10</v>
      </c>
      <c r="F107" s="49" t="s">
        <v>43</v>
      </c>
      <c r="G107" s="49" t="s">
        <v>639</v>
      </c>
      <c r="H107" s="97">
        <v>800</v>
      </c>
      <c r="I107" s="98">
        <f t="shared" si="6"/>
        <v>13401.603922364506</v>
      </c>
      <c r="J107" s="49" t="s">
        <v>629</v>
      </c>
    </row>
    <row r="108" spans="1:10" x14ac:dyDescent="0.25">
      <c r="A108" s="49" t="s">
        <v>575</v>
      </c>
      <c r="B108" s="15">
        <v>45857</v>
      </c>
      <c r="C108" s="96" t="s">
        <v>9</v>
      </c>
      <c r="D108" s="49" t="s">
        <v>8</v>
      </c>
      <c r="E108" s="49" t="s">
        <v>10</v>
      </c>
      <c r="F108" s="49" t="s">
        <v>43</v>
      </c>
      <c r="G108" s="49" t="s">
        <v>639</v>
      </c>
      <c r="H108" s="97">
        <v>200</v>
      </c>
      <c r="I108" s="98">
        <f t="shared" si="6"/>
        <v>13201.603922364506</v>
      </c>
      <c r="J108" s="49" t="s">
        <v>629</v>
      </c>
    </row>
    <row r="109" spans="1:10" x14ac:dyDescent="0.25">
      <c r="A109" s="49" t="s">
        <v>640</v>
      </c>
      <c r="B109" s="15">
        <v>45857</v>
      </c>
      <c r="C109" s="96" t="s">
        <v>9</v>
      </c>
      <c r="D109" s="49" t="s">
        <v>8</v>
      </c>
      <c r="E109" s="49" t="s">
        <v>10</v>
      </c>
      <c r="F109" s="49" t="s">
        <v>43</v>
      </c>
      <c r="G109" s="49" t="s">
        <v>288</v>
      </c>
      <c r="H109" s="97">
        <v>5427.8</v>
      </c>
      <c r="I109" s="98">
        <f t="shared" si="6"/>
        <v>7773.8039223645055</v>
      </c>
      <c r="J109" s="49" t="s">
        <v>629</v>
      </c>
    </row>
    <row r="110" spans="1:10" x14ac:dyDescent="0.25">
      <c r="A110" s="49" t="s">
        <v>499</v>
      </c>
      <c r="B110" s="15">
        <v>45859</v>
      </c>
      <c r="C110" s="96" t="s">
        <v>9</v>
      </c>
      <c r="D110" s="49" t="s">
        <v>8</v>
      </c>
      <c r="E110" s="49" t="s">
        <v>10</v>
      </c>
      <c r="F110" s="49" t="s">
        <v>43</v>
      </c>
      <c r="G110" s="49" t="s">
        <v>594</v>
      </c>
      <c r="H110" s="97">
        <v>200</v>
      </c>
      <c r="I110" s="98">
        <f t="shared" si="6"/>
        <v>7573.8039223645055</v>
      </c>
      <c r="J110" s="49" t="s">
        <v>629</v>
      </c>
    </row>
    <row r="111" spans="1:10" x14ac:dyDescent="0.25">
      <c r="A111" s="49" t="s">
        <v>489</v>
      </c>
      <c r="B111" s="15">
        <v>45859</v>
      </c>
      <c r="C111" s="96" t="s">
        <v>9</v>
      </c>
      <c r="D111" s="49" t="s">
        <v>8</v>
      </c>
      <c r="E111" s="49" t="s">
        <v>10</v>
      </c>
      <c r="F111" s="49" t="s">
        <v>43</v>
      </c>
      <c r="G111" s="49" t="s">
        <v>594</v>
      </c>
      <c r="H111" s="97">
        <v>200</v>
      </c>
      <c r="I111" s="98">
        <f t="shared" si="6"/>
        <v>7373.8039223645055</v>
      </c>
      <c r="J111" s="49" t="s">
        <v>629</v>
      </c>
    </row>
    <row r="112" spans="1:10" x14ac:dyDescent="0.25">
      <c r="A112" s="49" t="s">
        <v>480</v>
      </c>
      <c r="B112" s="15">
        <v>45859</v>
      </c>
      <c r="C112" s="96" t="s">
        <v>9</v>
      </c>
      <c r="D112" s="49" t="s">
        <v>8</v>
      </c>
      <c r="E112" s="49" t="s">
        <v>10</v>
      </c>
      <c r="F112" s="49" t="s">
        <v>43</v>
      </c>
      <c r="G112" s="49" t="s">
        <v>630</v>
      </c>
      <c r="H112" s="97">
        <v>400</v>
      </c>
      <c r="I112" s="98">
        <f t="shared" si="6"/>
        <v>6973.8039223645055</v>
      </c>
      <c r="J112" s="49" t="s">
        <v>629</v>
      </c>
    </row>
    <row r="113" spans="1:11" x14ac:dyDescent="0.25">
      <c r="A113" s="49" t="s">
        <v>577</v>
      </c>
      <c r="B113" s="15">
        <v>45860</v>
      </c>
      <c r="C113" s="96" t="s">
        <v>9</v>
      </c>
      <c r="D113" s="49" t="s">
        <v>8</v>
      </c>
      <c r="E113" s="49" t="s">
        <v>10</v>
      </c>
      <c r="F113" s="49" t="s">
        <v>43</v>
      </c>
      <c r="G113" s="49" t="s">
        <v>641</v>
      </c>
      <c r="H113" s="97">
        <v>82</v>
      </c>
      <c r="I113" s="98">
        <f t="shared" si="6"/>
        <v>6891.8039223645055</v>
      </c>
      <c r="J113" s="49" t="s">
        <v>629</v>
      </c>
    </row>
    <row r="114" spans="1:11" x14ac:dyDescent="0.25">
      <c r="A114" s="49" t="s">
        <v>480</v>
      </c>
      <c r="B114" s="15">
        <v>45860</v>
      </c>
      <c r="C114" s="96" t="s">
        <v>9</v>
      </c>
      <c r="D114" s="49" t="s">
        <v>8</v>
      </c>
      <c r="E114" s="49" t="s">
        <v>10</v>
      </c>
      <c r="F114" s="49" t="s">
        <v>43</v>
      </c>
      <c r="G114" s="49" t="s">
        <v>630</v>
      </c>
      <c r="H114" s="97">
        <v>400</v>
      </c>
      <c r="I114" s="98">
        <f t="shared" si="6"/>
        <v>6491.8039223645055</v>
      </c>
      <c r="J114" s="49" t="s">
        <v>629</v>
      </c>
    </row>
    <row r="115" spans="1:11" x14ac:dyDescent="0.25">
      <c r="A115" s="49" t="s">
        <v>499</v>
      </c>
      <c r="B115" s="15">
        <v>45860</v>
      </c>
      <c r="C115" s="96" t="s">
        <v>9</v>
      </c>
      <c r="D115" s="49" t="s">
        <v>8</v>
      </c>
      <c r="E115" s="49" t="s">
        <v>10</v>
      </c>
      <c r="F115" s="49" t="s">
        <v>43</v>
      </c>
      <c r="G115" s="49" t="s">
        <v>594</v>
      </c>
      <c r="H115" s="97">
        <v>200</v>
      </c>
      <c r="I115" s="98">
        <f t="shared" si="6"/>
        <v>6291.8039223645055</v>
      </c>
      <c r="J115" s="49" t="s">
        <v>629</v>
      </c>
    </row>
    <row r="116" spans="1:11" x14ac:dyDescent="0.25">
      <c r="A116" s="49" t="s">
        <v>489</v>
      </c>
      <c r="B116" s="15">
        <v>45860</v>
      </c>
      <c r="C116" s="96" t="s">
        <v>9</v>
      </c>
      <c r="D116" s="49" t="s">
        <v>8</v>
      </c>
      <c r="E116" s="49" t="s">
        <v>10</v>
      </c>
      <c r="F116" s="49" t="s">
        <v>43</v>
      </c>
      <c r="G116" s="49" t="s">
        <v>594</v>
      </c>
      <c r="H116" s="97">
        <v>200</v>
      </c>
      <c r="I116" s="98">
        <f t="shared" si="6"/>
        <v>6091.8039223645055</v>
      </c>
      <c r="J116" s="49" t="s">
        <v>629</v>
      </c>
    </row>
    <row r="117" spans="1:11" x14ac:dyDescent="0.25">
      <c r="A117" s="49" t="s">
        <v>635</v>
      </c>
      <c r="B117" s="15">
        <v>45860</v>
      </c>
      <c r="C117" s="96" t="s">
        <v>9</v>
      </c>
      <c r="D117" s="49" t="s">
        <v>8</v>
      </c>
      <c r="E117" s="49" t="s">
        <v>10</v>
      </c>
      <c r="F117" s="49" t="s">
        <v>43</v>
      </c>
      <c r="G117" s="49" t="s">
        <v>633</v>
      </c>
      <c r="H117" s="97">
        <v>1139</v>
      </c>
      <c r="I117" s="98">
        <f t="shared" si="6"/>
        <v>4952.8039223645055</v>
      </c>
      <c r="J117" s="49" t="s">
        <v>629</v>
      </c>
    </row>
    <row r="118" spans="1:11" x14ac:dyDescent="0.25">
      <c r="A118" s="49" t="s">
        <v>499</v>
      </c>
      <c r="B118" s="15">
        <v>45861</v>
      </c>
      <c r="C118" s="96" t="s">
        <v>9</v>
      </c>
      <c r="D118" s="49" t="s">
        <v>8</v>
      </c>
      <c r="E118" s="49" t="s">
        <v>10</v>
      </c>
      <c r="F118" s="49" t="s">
        <v>43</v>
      </c>
      <c r="G118" s="49" t="s">
        <v>594</v>
      </c>
      <c r="H118" s="97">
        <v>200</v>
      </c>
      <c r="I118" s="98">
        <f t="shared" si="6"/>
        <v>4752.8039223645055</v>
      </c>
      <c r="J118" s="49" t="s">
        <v>629</v>
      </c>
    </row>
    <row r="119" spans="1:11" x14ac:dyDescent="0.25">
      <c r="A119" s="49" t="s">
        <v>489</v>
      </c>
      <c r="B119" s="15">
        <v>45861</v>
      </c>
      <c r="C119" s="96" t="s">
        <v>9</v>
      </c>
      <c r="D119" s="49" t="s">
        <v>8</v>
      </c>
      <c r="E119" s="49" t="s">
        <v>10</v>
      </c>
      <c r="F119" s="49" t="s">
        <v>43</v>
      </c>
      <c r="G119" s="49" t="s">
        <v>594</v>
      </c>
      <c r="H119" s="97">
        <v>200</v>
      </c>
      <c r="I119" s="98">
        <f t="shared" si="6"/>
        <v>4552.8039223645055</v>
      </c>
      <c r="J119" s="49" t="s">
        <v>629</v>
      </c>
    </row>
    <row r="120" spans="1:11" x14ac:dyDescent="0.25">
      <c r="A120" s="49" t="s">
        <v>524</v>
      </c>
      <c r="B120" s="15">
        <v>45861</v>
      </c>
      <c r="C120" s="96" t="s">
        <v>9</v>
      </c>
      <c r="D120" s="49" t="s">
        <v>8</v>
      </c>
      <c r="E120" s="49" t="s">
        <v>10</v>
      </c>
      <c r="F120" s="49" t="s">
        <v>43</v>
      </c>
      <c r="G120" s="49" t="s">
        <v>642</v>
      </c>
      <c r="H120" s="97">
        <v>200</v>
      </c>
      <c r="I120" s="98">
        <f t="shared" si="6"/>
        <v>4352.8039223645055</v>
      </c>
      <c r="J120" s="49" t="s">
        <v>629</v>
      </c>
    </row>
    <row r="121" spans="1:11" x14ac:dyDescent="0.25">
      <c r="A121" s="100" t="s">
        <v>644</v>
      </c>
      <c r="B121" s="101">
        <v>45861</v>
      </c>
      <c r="C121" s="109" t="s">
        <v>645</v>
      </c>
      <c r="D121" s="100" t="s">
        <v>8</v>
      </c>
      <c r="E121" s="100" t="s">
        <v>10</v>
      </c>
      <c r="F121" s="100" t="s">
        <v>234</v>
      </c>
      <c r="G121" s="100" t="s">
        <v>692</v>
      </c>
      <c r="H121" s="103">
        <v>940</v>
      </c>
      <c r="I121" s="110">
        <f>I120+H121</f>
        <v>5292.8039223645055</v>
      </c>
      <c r="J121" s="100" t="s">
        <v>629</v>
      </c>
    </row>
    <row r="122" spans="1:11" x14ac:dyDescent="0.25">
      <c r="A122" s="49" t="s">
        <v>480</v>
      </c>
      <c r="B122" s="15">
        <v>45862</v>
      </c>
      <c r="C122" s="96" t="s">
        <v>9</v>
      </c>
      <c r="D122" s="49" t="s">
        <v>8</v>
      </c>
      <c r="E122" s="49" t="s">
        <v>10</v>
      </c>
      <c r="F122" s="49" t="s">
        <v>43</v>
      </c>
      <c r="G122" s="49" t="s">
        <v>630</v>
      </c>
      <c r="H122" s="97">
        <v>400</v>
      </c>
      <c r="I122" s="98">
        <f>I121-H122</f>
        <v>4892.8039223645055</v>
      </c>
      <c r="J122" s="49" t="s">
        <v>629</v>
      </c>
    </row>
    <row r="123" spans="1:11" x14ac:dyDescent="0.25">
      <c r="A123" s="49" t="s">
        <v>634</v>
      </c>
      <c r="B123" s="15">
        <v>45862</v>
      </c>
      <c r="C123" s="96" t="s">
        <v>9</v>
      </c>
      <c r="D123" s="49" t="s">
        <v>8</v>
      </c>
      <c r="E123" s="49" t="s">
        <v>10</v>
      </c>
      <c r="F123" s="49" t="s">
        <v>43</v>
      </c>
      <c r="G123" s="49" t="s">
        <v>643</v>
      </c>
      <c r="H123" s="97">
        <v>200</v>
      </c>
      <c r="I123" s="98">
        <f t="shared" ref="I123:I127" si="7">I122-H123</f>
        <v>4692.8039223645055</v>
      </c>
      <c r="J123" s="49" t="s">
        <v>629</v>
      </c>
    </row>
    <row r="124" spans="1:11" s="92" customFormat="1" x14ac:dyDescent="0.25">
      <c r="A124" s="49" t="s">
        <v>499</v>
      </c>
      <c r="B124" s="15">
        <v>45862</v>
      </c>
      <c r="C124" s="96" t="s">
        <v>9</v>
      </c>
      <c r="D124" s="49" t="s">
        <v>8</v>
      </c>
      <c r="E124" s="49" t="s">
        <v>10</v>
      </c>
      <c r="F124" s="49" t="s">
        <v>43</v>
      </c>
      <c r="G124" s="49" t="s">
        <v>594</v>
      </c>
      <c r="H124" s="97">
        <v>200</v>
      </c>
      <c r="I124" s="98">
        <f t="shared" si="7"/>
        <v>4492.8039223645055</v>
      </c>
      <c r="J124" s="49" t="s">
        <v>629</v>
      </c>
      <c r="K124"/>
    </row>
    <row r="125" spans="1:11" s="92" customFormat="1" x14ac:dyDescent="0.25">
      <c r="A125" s="49" t="s">
        <v>489</v>
      </c>
      <c r="B125" s="15">
        <v>45862</v>
      </c>
      <c r="C125" s="96" t="s">
        <v>9</v>
      </c>
      <c r="D125" s="49" t="s">
        <v>8</v>
      </c>
      <c r="E125" s="49" t="s">
        <v>10</v>
      </c>
      <c r="F125" s="49" t="s">
        <v>43</v>
      </c>
      <c r="G125" s="49" t="s">
        <v>594</v>
      </c>
      <c r="H125" s="97">
        <v>200</v>
      </c>
      <c r="I125" s="98">
        <f t="shared" si="7"/>
        <v>4292.8039223645055</v>
      </c>
      <c r="J125" s="49" t="s">
        <v>629</v>
      </c>
      <c r="K125"/>
    </row>
    <row r="126" spans="1:11" x14ac:dyDescent="0.25">
      <c r="A126" s="49" t="s">
        <v>563</v>
      </c>
      <c r="B126" s="15">
        <v>45862</v>
      </c>
      <c r="C126" s="96" t="s">
        <v>9</v>
      </c>
      <c r="D126" s="49" t="s">
        <v>8</v>
      </c>
      <c r="E126" s="49" t="s">
        <v>10</v>
      </c>
      <c r="F126" s="49" t="s">
        <v>43</v>
      </c>
      <c r="G126" s="49" t="s">
        <v>659</v>
      </c>
      <c r="H126" s="97">
        <v>250</v>
      </c>
      <c r="I126" s="98">
        <f t="shared" si="7"/>
        <v>4042.8039223645055</v>
      </c>
      <c r="J126" s="49" t="s">
        <v>629</v>
      </c>
    </row>
    <row r="127" spans="1:11" x14ac:dyDescent="0.25">
      <c r="A127" s="49" t="s">
        <v>480</v>
      </c>
      <c r="B127" s="15">
        <v>45863</v>
      </c>
      <c r="C127" s="96" t="s">
        <v>9</v>
      </c>
      <c r="D127" s="49" t="s">
        <v>8</v>
      </c>
      <c r="E127" s="49" t="s">
        <v>10</v>
      </c>
      <c r="F127" s="49" t="s">
        <v>43</v>
      </c>
      <c r="G127" s="49" t="s">
        <v>630</v>
      </c>
      <c r="H127" s="97">
        <v>400</v>
      </c>
      <c r="I127" s="98">
        <f t="shared" si="7"/>
        <v>3642.8039223645055</v>
      </c>
      <c r="J127" s="49" t="s">
        <v>629</v>
      </c>
    </row>
    <row r="128" spans="1:11" x14ac:dyDescent="0.25">
      <c r="A128" s="100" t="s">
        <v>660</v>
      </c>
      <c r="B128" s="101">
        <v>45863</v>
      </c>
      <c r="C128" s="109" t="s">
        <v>16</v>
      </c>
      <c r="D128" s="100" t="s">
        <v>8</v>
      </c>
      <c r="E128" s="100" t="s">
        <v>10</v>
      </c>
      <c r="F128" s="100" t="s">
        <v>234</v>
      </c>
      <c r="G128" s="100" t="s">
        <v>661</v>
      </c>
      <c r="H128" s="103">
        <v>107663</v>
      </c>
      <c r="I128" s="110">
        <f>I127+H128</f>
        <v>111305.8039223645</v>
      </c>
      <c r="J128" s="100" t="s">
        <v>478</v>
      </c>
    </row>
    <row r="129" spans="1:10" x14ac:dyDescent="0.25">
      <c r="A129" s="100" t="s">
        <v>660</v>
      </c>
      <c r="B129" s="101">
        <v>45863</v>
      </c>
      <c r="C129" s="109" t="s">
        <v>16</v>
      </c>
      <c r="D129" s="100" t="s">
        <v>8</v>
      </c>
      <c r="E129" s="100" t="s">
        <v>10</v>
      </c>
      <c r="F129" s="100" t="s">
        <v>234</v>
      </c>
      <c r="G129" s="100" t="s">
        <v>661</v>
      </c>
      <c r="H129" s="103">
        <v>15016</v>
      </c>
      <c r="I129" s="110">
        <f>I128+H129</f>
        <v>126321.8039223645</v>
      </c>
      <c r="J129" s="100" t="s">
        <v>478</v>
      </c>
    </row>
    <row r="130" spans="1:10" x14ac:dyDescent="0.25">
      <c r="A130" s="49" t="s">
        <v>662</v>
      </c>
      <c r="B130" s="15">
        <v>45863</v>
      </c>
      <c r="C130" s="96" t="s">
        <v>9</v>
      </c>
      <c r="D130" s="49" t="s">
        <v>8</v>
      </c>
      <c r="E130" s="49" t="s">
        <v>10</v>
      </c>
      <c r="F130" s="49" t="s">
        <v>43</v>
      </c>
      <c r="G130" s="49" t="s">
        <v>663</v>
      </c>
      <c r="H130" s="97">
        <v>15016</v>
      </c>
      <c r="I130" s="98">
        <f>I129-H130</f>
        <v>111305.8039223645</v>
      </c>
      <c r="J130" s="49" t="s">
        <v>478</v>
      </c>
    </row>
    <row r="131" spans="1:10" x14ac:dyDescent="0.25">
      <c r="A131" s="49" t="s">
        <v>665</v>
      </c>
      <c r="B131" s="15">
        <v>45863</v>
      </c>
      <c r="C131" s="96" t="s">
        <v>9</v>
      </c>
      <c r="D131" s="49" t="s">
        <v>8</v>
      </c>
      <c r="E131" s="49" t="s">
        <v>10</v>
      </c>
      <c r="F131" s="49" t="s">
        <v>43</v>
      </c>
      <c r="G131" s="49" t="s">
        <v>664</v>
      </c>
      <c r="H131" s="97">
        <v>68375</v>
      </c>
      <c r="I131" s="98">
        <f>I130-H131</f>
        <v>42930.803922364503</v>
      </c>
      <c r="J131" s="49" t="s">
        <v>478</v>
      </c>
    </row>
    <row r="132" spans="1:10" x14ac:dyDescent="0.25">
      <c r="A132" s="49" t="s">
        <v>667</v>
      </c>
      <c r="B132" s="15">
        <v>45863</v>
      </c>
      <c r="C132" s="96" t="s">
        <v>9</v>
      </c>
      <c r="D132" s="49" t="s">
        <v>8</v>
      </c>
      <c r="E132" s="49" t="s">
        <v>10</v>
      </c>
      <c r="F132" s="49" t="s">
        <v>43</v>
      </c>
      <c r="G132" s="49" t="s">
        <v>668</v>
      </c>
      <c r="H132" s="97">
        <v>600</v>
      </c>
      <c r="I132" s="98">
        <f t="shared" ref="I132:I151" si="8">I131-H132</f>
        <v>42330.803922364503</v>
      </c>
      <c r="J132" s="49" t="s">
        <v>478</v>
      </c>
    </row>
    <row r="133" spans="1:10" x14ac:dyDescent="0.25">
      <c r="A133" s="49" t="s">
        <v>656</v>
      </c>
      <c r="B133" s="15">
        <v>45863</v>
      </c>
      <c r="C133" s="96" t="s">
        <v>9</v>
      </c>
      <c r="D133" s="49" t="s">
        <v>8</v>
      </c>
      <c r="E133" s="49" t="s">
        <v>10</v>
      </c>
      <c r="F133" s="49" t="s">
        <v>43</v>
      </c>
      <c r="G133" s="49" t="s">
        <v>669</v>
      </c>
      <c r="H133" s="97">
        <v>200</v>
      </c>
      <c r="I133" s="98">
        <f t="shared" si="8"/>
        <v>42130.803922364503</v>
      </c>
      <c r="J133" s="49" t="s">
        <v>478</v>
      </c>
    </row>
    <row r="134" spans="1:10" x14ac:dyDescent="0.25">
      <c r="A134" s="49" t="s">
        <v>654</v>
      </c>
      <c r="B134" s="15">
        <v>45863</v>
      </c>
      <c r="C134" s="96" t="s">
        <v>9</v>
      </c>
      <c r="D134" s="49" t="s">
        <v>8</v>
      </c>
      <c r="E134" s="49" t="s">
        <v>10</v>
      </c>
      <c r="F134" s="49" t="s">
        <v>43</v>
      </c>
      <c r="G134" s="49" t="s">
        <v>669</v>
      </c>
      <c r="H134" s="97">
        <v>600</v>
      </c>
      <c r="I134" s="98">
        <f t="shared" si="8"/>
        <v>41530.803922364503</v>
      </c>
      <c r="J134" s="49" t="s">
        <v>478</v>
      </c>
    </row>
    <row r="135" spans="1:10" x14ac:dyDescent="0.25">
      <c r="A135" s="49" t="s">
        <v>575</v>
      </c>
      <c r="B135" s="15">
        <v>45863</v>
      </c>
      <c r="C135" s="96" t="s">
        <v>9</v>
      </c>
      <c r="D135" s="49" t="s">
        <v>8</v>
      </c>
      <c r="E135" s="49" t="s">
        <v>10</v>
      </c>
      <c r="F135" s="49" t="s">
        <v>43</v>
      </c>
      <c r="G135" s="49" t="s">
        <v>670</v>
      </c>
      <c r="H135" s="97">
        <v>200</v>
      </c>
      <c r="I135" s="98">
        <f t="shared" si="8"/>
        <v>41330.803922364503</v>
      </c>
      <c r="J135" s="49" t="s">
        <v>478</v>
      </c>
    </row>
    <row r="136" spans="1:10" x14ac:dyDescent="0.25">
      <c r="A136" s="49" t="s">
        <v>499</v>
      </c>
      <c r="B136" s="15">
        <v>45863</v>
      </c>
      <c r="C136" s="96" t="s">
        <v>9</v>
      </c>
      <c r="D136" s="49" t="s">
        <v>8</v>
      </c>
      <c r="E136" s="49" t="s">
        <v>10</v>
      </c>
      <c r="F136" s="49" t="s">
        <v>43</v>
      </c>
      <c r="G136" s="49" t="s">
        <v>669</v>
      </c>
      <c r="H136" s="97">
        <v>600</v>
      </c>
      <c r="I136" s="98">
        <f t="shared" si="8"/>
        <v>40730.803922364503</v>
      </c>
      <c r="J136" s="49" t="s">
        <v>478</v>
      </c>
    </row>
    <row r="137" spans="1:10" x14ac:dyDescent="0.25">
      <c r="A137" s="49" t="s">
        <v>489</v>
      </c>
      <c r="B137" s="15">
        <v>45863</v>
      </c>
      <c r="C137" s="96" t="s">
        <v>9</v>
      </c>
      <c r="D137" s="49" t="s">
        <v>8</v>
      </c>
      <c r="E137" s="49" t="s">
        <v>10</v>
      </c>
      <c r="F137" s="49" t="s">
        <v>43</v>
      </c>
      <c r="G137" s="49" t="s">
        <v>669</v>
      </c>
      <c r="H137" s="97">
        <v>600</v>
      </c>
      <c r="I137" s="98">
        <f t="shared" si="8"/>
        <v>40130.803922364503</v>
      </c>
      <c r="J137" s="49" t="s">
        <v>478</v>
      </c>
    </row>
    <row r="138" spans="1:10" x14ac:dyDescent="0.25">
      <c r="A138" s="49" t="s">
        <v>489</v>
      </c>
      <c r="B138" s="15">
        <v>45863</v>
      </c>
      <c r="C138" s="96" t="s">
        <v>9</v>
      </c>
      <c r="D138" s="49" t="s">
        <v>8</v>
      </c>
      <c r="E138" s="49" t="s">
        <v>10</v>
      </c>
      <c r="F138" s="49" t="s">
        <v>43</v>
      </c>
      <c r="G138" s="49" t="s">
        <v>671</v>
      </c>
      <c r="H138" s="97">
        <v>200</v>
      </c>
      <c r="I138" s="98">
        <f t="shared" si="8"/>
        <v>39930.803922364503</v>
      </c>
      <c r="J138" s="49" t="s">
        <v>478</v>
      </c>
    </row>
    <row r="139" spans="1:10" x14ac:dyDescent="0.25">
      <c r="A139" s="49" t="s">
        <v>672</v>
      </c>
      <c r="B139" s="15">
        <v>45863</v>
      </c>
      <c r="C139" s="96" t="s">
        <v>9</v>
      </c>
      <c r="D139" s="49" t="s">
        <v>8</v>
      </c>
      <c r="E139" s="49" t="s">
        <v>10</v>
      </c>
      <c r="F139" s="49" t="s">
        <v>43</v>
      </c>
      <c r="G139" s="49" t="s">
        <v>665</v>
      </c>
      <c r="H139" s="97">
        <v>3422.6</v>
      </c>
      <c r="I139" s="98">
        <f t="shared" si="8"/>
        <v>36508.203922364504</v>
      </c>
      <c r="J139" s="49" t="s">
        <v>478</v>
      </c>
    </row>
    <row r="140" spans="1:10" x14ac:dyDescent="0.25">
      <c r="A140" s="49" t="s">
        <v>673</v>
      </c>
      <c r="B140" s="15">
        <v>45863</v>
      </c>
      <c r="C140" s="96" t="s">
        <v>9</v>
      </c>
      <c r="D140" s="49" t="s">
        <v>8</v>
      </c>
      <c r="E140" s="49" t="s">
        <v>10</v>
      </c>
      <c r="F140" s="49" t="s">
        <v>43</v>
      </c>
      <c r="G140" s="49" t="s">
        <v>669</v>
      </c>
      <c r="H140" s="97">
        <v>400</v>
      </c>
      <c r="I140" s="98">
        <f t="shared" si="8"/>
        <v>36108.203922364504</v>
      </c>
      <c r="J140" s="49" t="s">
        <v>478</v>
      </c>
    </row>
    <row r="141" spans="1:10" x14ac:dyDescent="0.25">
      <c r="A141" s="49" t="s">
        <v>655</v>
      </c>
      <c r="B141" s="15">
        <v>45863</v>
      </c>
      <c r="C141" s="96" t="s">
        <v>9</v>
      </c>
      <c r="D141" s="49" t="s">
        <v>8</v>
      </c>
      <c r="E141" s="49" t="s">
        <v>10</v>
      </c>
      <c r="F141" s="49" t="s">
        <v>43</v>
      </c>
      <c r="G141" s="49" t="s">
        <v>669</v>
      </c>
      <c r="H141" s="97">
        <v>600</v>
      </c>
      <c r="I141" s="98">
        <f t="shared" si="8"/>
        <v>35508.203922364504</v>
      </c>
      <c r="J141" s="49" t="s">
        <v>478</v>
      </c>
    </row>
    <row r="142" spans="1:10" x14ac:dyDescent="0.25">
      <c r="A142" s="49" t="s">
        <v>673</v>
      </c>
      <c r="B142" s="15">
        <v>45864</v>
      </c>
      <c r="C142" s="96" t="s">
        <v>9</v>
      </c>
      <c r="D142" s="49" t="s">
        <v>8</v>
      </c>
      <c r="E142" s="49" t="s">
        <v>10</v>
      </c>
      <c r="F142" s="49" t="s">
        <v>43</v>
      </c>
      <c r="G142" s="49" t="s">
        <v>674</v>
      </c>
      <c r="H142" s="97">
        <v>106</v>
      </c>
      <c r="I142" s="98">
        <f t="shared" si="8"/>
        <v>35402.203922364504</v>
      </c>
      <c r="J142" s="49" t="s">
        <v>478</v>
      </c>
    </row>
    <row r="143" spans="1:10" x14ac:dyDescent="0.25">
      <c r="A143" s="49" t="s">
        <v>602</v>
      </c>
      <c r="B143" s="15">
        <v>45864</v>
      </c>
      <c r="C143" s="96" t="s">
        <v>9</v>
      </c>
      <c r="D143" s="49" t="s">
        <v>8</v>
      </c>
      <c r="E143" s="49" t="s">
        <v>10</v>
      </c>
      <c r="F143" s="49" t="s">
        <v>43</v>
      </c>
      <c r="G143" s="49" t="s">
        <v>675</v>
      </c>
      <c r="H143" s="97">
        <v>220</v>
      </c>
      <c r="I143" s="98">
        <f t="shared" si="8"/>
        <v>35182.203922364504</v>
      </c>
      <c r="J143" s="49" t="s">
        <v>478</v>
      </c>
    </row>
    <row r="144" spans="1:10" x14ac:dyDescent="0.25">
      <c r="A144" s="49" t="s">
        <v>489</v>
      </c>
      <c r="B144" s="15">
        <v>45866</v>
      </c>
      <c r="C144" s="96" t="s">
        <v>9</v>
      </c>
      <c r="D144" s="49" t="s">
        <v>8</v>
      </c>
      <c r="E144" s="49" t="s">
        <v>10</v>
      </c>
      <c r="F144" s="49" t="s">
        <v>43</v>
      </c>
      <c r="G144" s="49" t="s">
        <v>676</v>
      </c>
      <c r="H144" s="97">
        <v>400</v>
      </c>
      <c r="I144" s="98">
        <f t="shared" si="8"/>
        <v>34782.203922364504</v>
      </c>
      <c r="J144" s="49" t="s">
        <v>478</v>
      </c>
    </row>
    <row r="145" spans="1:10" x14ac:dyDescent="0.25">
      <c r="A145" s="49" t="s">
        <v>580</v>
      </c>
      <c r="B145" s="15">
        <v>45866</v>
      </c>
      <c r="C145" s="96" t="s">
        <v>9</v>
      </c>
      <c r="D145" s="49" t="s">
        <v>8</v>
      </c>
      <c r="E145" s="49" t="s">
        <v>10</v>
      </c>
      <c r="F145" s="49" t="s">
        <v>43</v>
      </c>
      <c r="G145" s="49" t="s">
        <v>677</v>
      </c>
      <c r="H145" s="97">
        <v>400</v>
      </c>
      <c r="I145" s="98">
        <f t="shared" si="8"/>
        <v>34382.203922364504</v>
      </c>
      <c r="J145" s="49" t="s">
        <v>478</v>
      </c>
    </row>
    <row r="146" spans="1:10" x14ac:dyDescent="0.25">
      <c r="A146" s="49" t="s">
        <v>524</v>
      </c>
      <c r="B146" s="15">
        <v>45866</v>
      </c>
      <c r="C146" s="96" t="s">
        <v>9</v>
      </c>
      <c r="D146" s="49" t="s">
        <v>8</v>
      </c>
      <c r="E146" s="49" t="s">
        <v>10</v>
      </c>
      <c r="F146" s="49" t="s">
        <v>43</v>
      </c>
      <c r="G146" s="49" t="s">
        <v>678</v>
      </c>
      <c r="H146" s="97">
        <v>200</v>
      </c>
      <c r="I146" s="98">
        <f t="shared" si="8"/>
        <v>34182.203922364504</v>
      </c>
      <c r="J146" s="49" t="s">
        <v>478</v>
      </c>
    </row>
    <row r="147" spans="1:10" x14ac:dyDescent="0.25">
      <c r="A147" s="49" t="s">
        <v>499</v>
      </c>
      <c r="B147" s="15">
        <v>45866</v>
      </c>
      <c r="C147" s="96" t="s">
        <v>9</v>
      </c>
      <c r="D147" s="49" t="s">
        <v>8</v>
      </c>
      <c r="E147" s="49" t="s">
        <v>10</v>
      </c>
      <c r="F147" s="49" t="s">
        <v>43</v>
      </c>
      <c r="G147" s="49" t="s">
        <v>679</v>
      </c>
      <c r="H147" s="97">
        <v>200</v>
      </c>
      <c r="I147" s="98">
        <f t="shared" si="8"/>
        <v>33982.203922364504</v>
      </c>
      <c r="J147" s="49" t="s">
        <v>478</v>
      </c>
    </row>
    <row r="148" spans="1:10" x14ac:dyDescent="0.25">
      <c r="A148" s="49" t="s">
        <v>680</v>
      </c>
      <c r="B148" s="15">
        <v>45866</v>
      </c>
      <c r="C148" s="96" t="s">
        <v>9</v>
      </c>
      <c r="D148" s="49" t="s">
        <v>8</v>
      </c>
      <c r="E148" s="49" t="s">
        <v>10</v>
      </c>
      <c r="F148" s="49" t="s">
        <v>43</v>
      </c>
      <c r="G148" s="49" t="s">
        <v>666</v>
      </c>
      <c r="H148" s="97">
        <v>18000</v>
      </c>
      <c r="I148" s="98">
        <f t="shared" si="8"/>
        <v>15982.203922364504</v>
      </c>
      <c r="J148" s="49" t="s">
        <v>478</v>
      </c>
    </row>
    <row r="149" spans="1:10" x14ac:dyDescent="0.25">
      <c r="A149" s="49" t="s">
        <v>681</v>
      </c>
      <c r="B149" s="15">
        <v>45866</v>
      </c>
      <c r="C149" s="96" t="s">
        <v>9</v>
      </c>
      <c r="D149" s="49" t="s">
        <v>8</v>
      </c>
      <c r="E149" s="49" t="s">
        <v>10</v>
      </c>
      <c r="F149" s="49" t="s">
        <v>43</v>
      </c>
      <c r="G149" s="49" t="s">
        <v>682</v>
      </c>
      <c r="H149" s="97">
        <v>8500</v>
      </c>
      <c r="I149" s="98">
        <f t="shared" si="8"/>
        <v>7482.2039223645043</v>
      </c>
      <c r="J149" s="49" t="s">
        <v>478</v>
      </c>
    </row>
    <row r="150" spans="1:10" x14ac:dyDescent="0.25">
      <c r="A150" s="49" t="s">
        <v>480</v>
      </c>
      <c r="B150" s="15">
        <v>45866</v>
      </c>
      <c r="C150" s="96" t="s">
        <v>9</v>
      </c>
      <c r="D150" s="49" t="s">
        <v>8</v>
      </c>
      <c r="E150" s="49" t="s">
        <v>10</v>
      </c>
      <c r="F150" s="49" t="s">
        <v>43</v>
      </c>
      <c r="G150" s="49" t="s">
        <v>683</v>
      </c>
      <c r="H150" s="97">
        <v>400</v>
      </c>
      <c r="I150" s="98">
        <f t="shared" si="8"/>
        <v>7082.2039223645043</v>
      </c>
      <c r="J150" s="49" t="s">
        <v>478</v>
      </c>
    </row>
    <row r="151" spans="1:10" x14ac:dyDescent="0.25">
      <c r="A151" s="49" t="s">
        <v>684</v>
      </c>
      <c r="B151" s="15">
        <v>45867</v>
      </c>
      <c r="C151" s="49" t="s">
        <v>9</v>
      </c>
      <c r="D151" s="49" t="s">
        <v>8</v>
      </c>
      <c r="E151" s="49" t="s">
        <v>10</v>
      </c>
      <c r="F151" s="49" t="s">
        <v>43</v>
      </c>
      <c r="G151" s="49" t="s">
        <v>685</v>
      </c>
      <c r="H151" s="97">
        <v>500</v>
      </c>
      <c r="I151" s="98">
        <f t="shared" si="8"/>
        <v>6582.2039223645043</v>
      </c>
      <c r="J151" s="49" t="s">
        <v>478</v>
      </c>
    </row>
    <row r="152" spans="1:10" x14ac:dyDescent="0.25">
      <c r="A152" s="49" t="s">
        <v>575</v>
      </c>
      <c r="B152" s="15">
        <v>45867</v>
      </c>
      <c r="C152" s="49" t="s">
        <v>9</v>
      </c>
      <c r="D152" s="49" t="s">
        <v>8</v>
      </c>
      <c r="E152" s="49" t="s">
        <v>10</v>
      </c>
      <c r="F152" s="49" t="s">
        <v>43</v>
      </c>
      <c r="G152" s="49" t="s">
        <v>686</v>
      </c>
      <c r="H152" s="97">
        <v>200</v>
      </c>
      <c r="I152" s="98">
        <f t="shared" ref="I152:I153" si="9">I151-H152</f>
        <v>6382.2039223645043</v>
      </c>
      <c r="J152" s="49" t="s">
        <v>478</v>
      </c>
    </row>
    <row r="153" spans="1:10" x14ac:dyDescent="0.25">
      <c r="A153" s="49" t="s">
        <v>480</v>
      </c>
      <c r="B153" s="15">
        <v>45867</v>
      </c>
      <c r="C153" s="49" t="s">
        <v>9</v>
      </c>
      <c r="D153" s="49" t="s">
        <v>8</v>
      </c>
      <c r="E153" s="49" t="s">
        <v>10</v>
      </c>
      <c r="F153" s="49" t="s">
        <v>43</v>
      </c>
      <c r="G153" s="49" t="s">
        <v>687</v>
      </c>
      <c r="H153" s="97">
        <v>400</v>
      </c>
      <c r="I153" s="98">
        <f t="shared" si="9"/>
        <v>5982.2039223645043</v>
      </c>
      <c r="J153" s="49" t="s">
        <v>478</v>
      </c>
    </row>
    <row r="154" spans="1:10" x14ac:dyDescent="0.25">
      <c r="A154" s="49" t="s">
        <v>489</v>
      </c>
      <c r="B154" s="15">
        <v>45867</v>
      </c>
      <c r="C154" s="49" t="s">
        <v>9</v>
      </c>
      <c r="D154" s="49" t="s">
        <v>8</v>
      </c>
      <c r="E154" s="49" t="s">
        <v>10</v>
      </c>
      <c r="F154" s="49" t="s">
        <v>43</v>
      </c>
      <c r="G154" s="49" t="s">
        <v>688</v>
      </c>
      <c r="H154" s="97">
        <v>200</v>
      </c>
      <c r="I154" s="98">
        <f t="shared" ref="I154:I155" si="10">I153-H154</f>
        <v>5782.2039223645043</v>
      </c>
      <c r="J154" s="49" t="s">
        <v>478</v>
      </c>
    </row>
    <row r="155" spans="1:10" x14ac:dyDescent="0.25">
      <c r="A155" s="49" t="s">
        <v>577</v>
      </c>
      <c r="B155" s="15">
        <v>45868</v>
      </c>
      <c r="C155" s="49" t="s">
        <v>9</v>
      </c>
      <c r="D155" s="49" t="s">
        <v>8</v>
      </c>
      <c r="E155" s="49" t="s">
        <v>10</v>
      </c>
      <c r="F155" s="49" t="s">
        <v>43</v>
      </c>
      <c r="G155" s="49" t="s">
        <v>689</v>
      </c>
      <c r="H155" s="97">
        <v>91</v>
      </c>
      <c r="I155" s="98">
        <f t="shared" si="10"/>
        <v>5691.2039223645043</v>
      </c>
      <c r="J155" s="49" t="s">
        <v>478</v>
      </c>
    </row>
    <row r="156" spans="1:10" x14ac:dyDescent="0.25">
      <c r="A156" s="49" t="s">
        <v>691</v>
      </c>
      <c r="B156" s="15">
        <v>45868</v>
      </c>
      <c r="C156" s="49" t="s">
        <v>9</v>
      </c>
      <c r="D156" s="49" t="s">
        <v>8</v>
      </c>
      <c r="E156" s="49" t="s">
        <v>10</v>
      </c>
      <c r="F156" s="49" t="s">
        <v>43</v>
      </c>
      <c r="G156" s="49" t="s">
        <v>690</v>
      </c>
      <c r="H156" s="97">
        <v>300</v>
      </c>
      <c r="I156" s="98">
        <f>I155-H156</f>
        <v>5391.2039223645043</v>
      </c>
      <c r="J156" s="49" t="s">
        <v>478</v>
      </c>
    </row>
    <row r="157" spans="1:10" x14ac:dyDescent="0.25">
      <c r="A157" s="49" t="s">
        <v>499</v>
      </c>
      <c r="B157" s="15">
        <v>45868</v>
      </c>
      <c r="C157" s="49" t="s">
        <v>9</v>
      </c>
      <c r="D157" s="49" t="s">
        <v>8</v>
      </c>
      <c r="E157" s="49" t="s">
        <v>10</v>
      </c>
      <c r="F157" s="49" t="s">
        <v>43</v>
      </c>
      <c r="G157" s="49" t="s">
        <v>699</v>
      </c>
      <c r="H157" s="97">
        <v>200</v>
      </c>
      <c r="I157" s="98">
        <f t="shared" ref="I157:I162" si="11">I156-H157</f>
        <v>5191.2039223645043</v>
      </c>
      <c r="J157" s="49" t="s">
        <v>478</v>
      </c>
    </row>
    <row r="158" spans="1:10" x14ac:dyDescent="0.25">
      <c r="A158" s="49" t="s">
        <v>489</v>
      </c>
      <c r="B158" s="15">
        <v>45868</v>
      </c>
      <c r="C158" s="49" t="s">
        <v>9</v>
      </c>
      <c r="D158" s="49" t="s">
        <v>8</v>
      </c>
      <c r="E158" s="49" t="s">
        <v>10</v>
      </c>
      <c r="F158" s="49" t="s">
        <v>43</v>
      </c>
      <c r="G158" s="49" t="s">
        <v>688</v>
      </c>
      <c r="H158" s="97">
        <v>200</v>
      </c>
      <c r="I158" s="98">
        <f t="shared" si="11"/>
        <v>4991.2039223645043</v>
      </c>
      <c r="J158" s="49" t="s">
        <v>478</v>
      </c>
    </row>
    <row r="159" spans="1:10" x14ac:dyDescent="0.25">
      <c r="A159" s="49" t="s">
        <v>499</v>
      </c>
      <c r="B159" s="15">
        <v>45868</v>
      </c>
      <c r="C159" s="49" t="s">
        <v>9</v>
      </c>
      <c r="D159" s="49" t="s">
        <v>8</v>
      </c>
      <c r="E159" s="49" t="s">
        <v>10</v>
      </c>
      <c r="F159" s="49" t="s">
        <v>43</v>
      </c>
      <c r="G159" s="49" t="s">
        <v>688</v>
      </c>
      <c r="H159" s="97">
        <v>200</v>
      </c>
      <c r="I159" s="98">
        <f t="shared" si="11"/>
        <v>4791.2039223645043</v>
      </c>
      <c r="J159" s="49" t="s">
        <v>478</v>
      </c>
    </row>
    <row r="160" spans="1:10" x14ac:dyDescent="0.25">
      <c r="A160" s="49" t="s">
        <v>568</v>
      </c>
      <c r="B160" s="15">
        <v>45869</v>
      </c>
      <c r="C160" s="49" t="s">
        <v>9</v>
      </c>
      <c r="D160" s="49" t="s">
        <v>8</v>
      </c>
      <c r="E160" s="49" t="s">
        <v>10</v>
      </c>
      <c r="F160" s="49" t="s">
        <v>43</v>
      </c>
      <c r="G160" s="49" t="s">
        <v>700</v>
      </c>
      <c r="H160" s="97">
        <v>405</v>
      </c>
      <c r="I160" s="98">
        <f t="shared" si="11"/>
        <v>4386.2039223645043</v>
      </c>
      <c r="J160" s="49" t="s">
        <v>478</v>
      </c>
    </row>
    <row r="161" spans="1:10" x14ac:dyDescent="0.25">
      <c r="A161" s="49" t="s">
        <v>480</v>
      </c>
      <c r="B161" s="15">
        <v>45869</v>
      </c>
      <c r="C161" s="49" t="s">
        <v>9</v>
      </c>
      <c r="D161" s="49" t="s">
        <v>8</v>
      </c>
      <c r="E161" s="49" t="s">
        <v>10</v>
      </c>
      <c r="F161" s="49" t="s">
        <v>43</v>
      </c>
      <c r="G161" s="49" t="s">
        <v>701</v>
      </c>
      <c r="H161" s="97">
        <v>400</v>
      </c>
      <c r="I161" s="98">
        <f t="shared" si="11"/>
        <v>3986.2039223645043</v>
      </c>
      <c r="J161" s="49" t="s">
        <v>478</v>
      </c>
    </row>
    <row r="162" spans="1:10" x14ac:dyDescent="0.25">
      <c r="A162" s="49" t="s">
        <v>702</v>
      </c>
      <c r="B162" s="15">
        <v>45869</v>
      </c>
      <c r="C162" s="49" t="s">
        <v>9</v>
      </c>
      <c r="D162" s="49" t="s">
        <v>8</v>
      </c>
      <c r="E162" s="49" t="s">
        <v>10</v>
      </c>
      <c r="F162" s="49" t="s">
        <v>43</v>
      </c>
      <c r="G162" s="49" t="s">
        <v>703</v>
      </c>
      <c r="H162" s="97">
        <v>114</v>
      </c>
      <c r="I162" s="98">
        <f t="shared" si="11"/>
        <v>3872.2039223645043</v>
      </c>
      <c r="J162" s="49" t="s">
        <v>478</v>
      </c>
    </row>
    <row r="163" spans="1:10" x14ac:dyDescent="0.25">
      <c r="A163" s="49" t="s">
        <v>725</v>
      </c>
      <c r="B163" s="15">
        <v>45869</v>
      </c>
      <c r="C163" s="49" t="s">
        <v>9</v>
      </c>
      <c r="D163" s="49" t="s">
        <v>8</v>
      </c>
      <c r="E163" s="49" t="s">
        <v>10</v>
      </c>
      <c r="F163" s="49" t="s">
        <v>43</v>
      </c>
      <c r="G163" s="49" t="s">
        <v>726</v>
      </c>
      <c r="H163" s="97">
        <v>400</v>
      </c>
      <c r="I163" s="98">
        <f t="shared" ref="I163:I165" si="12">I162-H163</f>
        <v>3472.2039223645043</v>
      </c>
      <c r="J163" s="49" t="s">
        <v>478</v>
      </c>
    </row>
    <row r="164" spans="1:10" x14ac:dyDescent="0.25">
      <c r="A164" s="49" t="s">
        <v>489</v>
      </c>
      <c r="B164" s="15">
        <v>45869</v>
      </c>
      <c r="C164" s="49" t="s">
        <v>9</v>
      </c>
      <c r="D164" s="49" t="s">
        <v>8</v>
      </c>
      <c r="E164" s="49" t="s">
        <v>10</v>
      </c>
      <c r="F164" s="49" t="s">
        <v>43</v>
      </c>
      <c r="G164" s="49" t="s">
        <v>704</v>
      </c>
      <c r="H164" s="97">
        <v>300</v>
      </c>
      <c r="I164" s="98">
        <f t="shared" si="12"/>
        <v>3172.2039223645043</v>
      </c>
      <c r="J164" s="49" t="s">
        <v>478</v>
      </c>
    </row>
    <row r="165" spans="1:10" x14ac:dyDescent="0.25">
      <c r="A165" s="49" t="s">
        <v>499</v>
      </c>
      <c r="B165" s="15">
        <v>45869</v>
      </c>
      <c r="C165" s="49" t="s">
        <v>9</v>
      </c>
      <c r="D165" s="49" t="s">
        <v>8</v>
      </c>
      <c r="E165" s="49" t="s">
        <v>10</v>
      </c>
      <c r="F165" s="49" t="s">
        <v>43</v>
      </c>
      <c r="G165" s="49" t="s">
        <v>704</v>
      </c>
      <c r="H165" s="97">
        <v>200</v>
      </c>
      <c r="I165" s="98">
        <f t="shared" si="12"/>
        <v>2972.2039223645043</v>
      </c>
      <c r="J165" s="49" t="s">
        <v>478</v>
      </c>
    </row>
    <row r="166" spans="1:10" x14ac:dyDescent="0.25">
      <c r="A166" s="100" t="s">
        <v>705</v>
      </c>
      <c r="B166" s="101">
        <v>45869</v>
      </c>
      <c r="C166" s="109" t="s">
        <v>16</v>
      </c>
      <c r="D166" s="100" t="s">
        <v>8</v>
      </c>
      <c r="E166" s="100" t="s">
        <v>10</v>
      </c>
      <c r="F166" s="100" t="s">
        <v>234</v>
      </c>
      <c r="G166" s="100" t="s">
        <v>706</v>
      </c>
      <c r="H166" s="103">
        <v>91875</v>
      </c>
      <c r="I166" s="110">
        <f>I165+H166</f>
        <v>94847.203922364512</v>
      </c>
      <c r="J166" s="100" t="s">
        <v>478</v>
      </c>
    </row>
    <row r="167" spans="1:10" x14ac:dyDescent="0.25">
      <c r="A167" s="100" t="s">
        <v>705</v>
      </c>
      <c r="B167" s="101">
        <v>45869</v>
      </c>
      <c r="C167" s="109" t="s">
        <v>16</v>
      </c>
      <c r="D167" s="100" t="s">
        <v>8</v>
      </c>
      <c r="E167" s="100" t="s">
        <v>10</v>
      </c>
      <c r="F167" s="100" t="s">
        <v>234</v>
      </c>
      <c r="G167" s="100" t="s">
        <v>706</v>
      </c>
      <c r="H167" s="103">
        <v>70213</v>
      </c>
      <c r="I167" s="110">
        <f>I166+H167</f>
        <v>165060.20392236451</v>
      </c>
      <c r="J167" s="100" t="s">
        <v>478</v>
      </c>
    </row>
    <row r="168" spans="1:10" x14ac:dyDescent="0.25">
      <c r="A168" s="100" t="s">
        <v>705</v>
      </c>
      <c r="B168" s="101">
        <v>45869</v>
      </c>
      <c r="C168" s="109" t="s">
        <v>16</v>
      </c>
      <c r="D168" s="100" t="s">
        <v>8</v>
      </c>
      <c r="E168" s="100" t="s">
        <v>10</v>
      </c>
      <c r="F168" s="100" t="s">
        <v>234</v>
      </c>
      <c r="G168" s="100" t="s">
        <v>706</v>
      </c>
      <c r="H168" s="103">
        <v>8428</v>
      </c>
      <c r="I168" s="110">
        <f t="shared" ref="I168:I173" si="13">I167+H168</f>
        <v>173488.20392236451</v>
      </c>
      <c r="J168" s="100" t="s">
        <v>478</v>
      </c>
    </row>
    <row r="169" spans="1:10" x14ac:dyDescent="0.25">
      <c r="A169" s="100" t="s">
        <v>705</v>
      </c>
      <c r="B169" s="101">
        <v>45869</v>
      </c>
      <c r="C169" s="109" t="s">
        <v>16</v>
      </c>
      <c r="D169" s="100" t="s">
        <v>8</v>
      </c>
      <c r="E169" s="100" t="s">
        <v>10</v>
      </c>
      <c r="F169" s="100" t="s">
        <v>234</v>
      </c>
      <c r="G169" s="100" t="s">
        <v>706</v>
      </c>
      <c r="H169" s="103">
        <v>56753</v>
      </c>
      <c r="I169" s="110">
        <f t="shared" si="13"/>
        <v>230241.20392236451</v>
      </c>
      <c r="J169" s="100" t="s">
        <v>478</v>
      </c>
    </row>
    <row r="170" spans="1:10" x14ac:dyDescent="0.25">
      <c r="A170" s="100" t="s">
        <v>705</v>
      </c>
      <c r="B170" s="101">
        <v>45869</v>
      </c>
      <c r="C170" s="109" t="s">
        <v>16</v>
      </c>
      <c r="D170" s="100" t="s">
        <v>8</v>
      </c>
      <c r="E170" s="100" t="s">
        <v>10</v>
      </c>
      <c r="F170" s="100" t="s">
        <v>234</v>
      </c>
      <c r="G170" s="100" t="s">
        <v>706</v>
      </c>
      <c r="H170" s="103">
        <v>45885</v>
      </c>
      <c r="I170" s="110">
        <f t="shared" si="13"/>
        <v>276126.20392236451</v>
      </c>
      <c r="J170" s="100" t="s">
        <v>478</v>
      </c>
    </row>
    <row r="171" spans="1:10" x14ac:dyDescent="0.25">
      <c r="A171" s="100" t="s">
        <v>705</v>
      </c>
      <c r="B171" s="101">
        <v>45869</v>
      </c>
      <c r="C171" s="109" t="s">
        <v>16</v>
      </c>
      <c r="D171" s="100" t="s">
        <v>8</v>
      </c>
      <c r="E171" s="100" t="s">
        <v>10</v>
      </c>
      <c r="F171" s="100" t="s">
        <v>234</v>
      </c>
      <c r="G171" s="100" t="s">
        <v>706</v>
      </c>
      <c r="H171" s="103">
        <v>23880</v>
      </c>
      <c r="I171" s="110">
        <f t="shared" si="13"/>
        <v>300006.20392236451</v>
      </c>
      <c r="J171" s="100" t="s">
        <v>478</v>
      </c>
    </row>
    <row r="172" spans="1:10" x14ac:dyDescent="0.25">
      <c r="A172" s="100" t="s">
        <v>705</v>
      </c>
      <c r="B172" s="101">
        <v>45869</v>
      </c>
      <c r="C172" s="109" t="s">
        <v>16</v>
      </c>
      <c r="D172" s="100" t="s">
        <v>8</v>
      </c>
      <c r="E172" s="100" t="s">
        <v>10</v>
      </c>
      <c r="F172" s="100" t="s">
        <v>234</v>
      </c>
      <c r="G172" s="100" t="s">
        <v>706</v>
      </c>
      <c r="H172" s="103">
        <v>15000</v>
      </c>
      <c r="I172" s="110">
        <f t="shared" si="13"/>
        <v>315006.20392236451</v>
      </c>
      <c r="J172" s="100" t="s">
        <v>478</v>
      </c>
    </row>
    <row r="173" spans="1:10" x14ac:dyDescent="0.25">
      <c r="A173" s="100" t="s">
        <v>705</v>
      </c>
      <c r="B173" s="101">
        <v>45869</v>
      </c>
      <c r="C173" s="109" t="s">
        <v>16</v>
      </c>
      <c r="D173" s="100" t="s">
        <v>8</v>
      </c>
      <c r="E173" s="100" t="s">
        <v>10</v>
      </c>
      <c r="F173" s="100" t="s">
        <v>234</v>
      </c>
      <c r="G173" s="100" t="s">
        <v>706</v>
      </c>
      <c r="H173" s="103">
        <v>447</v>
      </c>
      <c r="I173" s="110">
        <f t="shared" si="13"/>
        <v>315453.20392236451</v>
      </c>
      <c r="J173" s="100" t="s">
        <v>478</v>
      </c>
    </row>
    <row r="174" spans="1:10" x14ac:dyDescent="0.25">
      <c r="A174" s="49" t="s">
        <v>665</v>
      </c>
      <c r="B174" s="15">
        <v>45869</v>
      </c>
      <c r="C174" s="96" t="s">
        <v>9</v>
      </c>
      <c r="D174" s="49" t="s">
        <v>8</v>
      </c>
      <c r="E174" s="49" t="s">
        <v>10</v>
      </c>
      <c r="F174" s="49" t="s">
        <v>43</v>
      </c>
      <c r="G174" s="49" t="s">
        <v>707</v>
      </c>
      <c r="H174" s="97">
        <v>91875</v>
      </c>
      <c r="I174" s="98">
        <f>I173-H174</f>
        <v>223578.20392236451</v>
      </c>
      <c r="J174" s="49" t="s">
        <v>478</v>
      </c>
    </row>
    <row r="175" spans="1:10" x14ac:dyDescent="0.25">
      <c r="A175" s="49" t="s">
        <v>691</v>
      </c>
      <c r="B175" s="15">
        <v>45869</v>
      </c>
      <c r="C175" s="96" t="s">
        <v>9</v>
      </c>
      <c r="D175" s="49" t="s">
        <v>8</v>
      </c>
      <c r="E175" s="49" t="s">
        <v>10</v>
      </c>
      <c r="F175" s="49" t="s">
        <v>43</v>
      </c>
      <c r="G175" s="49" t="s">
        <v>46</v>
      </c>
      <c r="H175" s="97">
        <v>45885</v>
      </c>
      <c r="I175" s="98">
        <f>I174-H175</f>
        <v>177693.20392236451</v>
      </c>
      <c r="J175" s="49" t="s">
        <v>478</v>
      </c>
    </row>
    <row r="176" spans="1:10" x14ac:dyDescent="0.25">
      <c r="A176" s="49" t="s">
        <v>568</v>
      </c>
      <c r="B176" s="15">
        <v>45869</v>
      </c>
      <c r="C176" s="96" t="s">
        <v>9</v>
      </c>
      <c r="D176" s="49" t="s">
        <v>8</v>
      </c>
      <c r="E176" s="49" t="s">
        <v>10</v>
      </c>
      <c r="F176" s="49" t="s">
        <v>43</v>
      </c>
      <c r="G176" s="49" t="s">
        <v>708</v>
      </c>
      <c r="H176" s="97">
        <v>72</v>
      </c>
      <c r="I176" s="98">
        <f t="shared" ref="I176:I178" si="14">I175-H176</f>
        <v>177621.20392236451</v>
      </c>
      <c r="J176" s="49" t="s">
        <v>478</v>
      </c>
    </row>
    <row r="177" spans="1:10" x14ac:dyDescent="0.25">
      <c r="A177" s="49" t="s">
        <v>561</v>
      </c>
      <c r="B177" s="15">
        <v>45869</v>
      </c>
      <c r="C177" s="96" t="s">
        <v>9</v>
      </c>
      <c r="D177" s="49" t="s">
        <v>8</v>
      </c>
      <c r="E177" s="49" t="s">
        <v>10</v>
      </c>
      <c r="F177" s="49" t="s">
        <v>43</v>
      </c>
      <c r="G177" s="49" t="s">
        <v>689</v>
      </c>
      <c r="H177" s="97">
        <v>78</v>
      </c>
      <c r="I177" s="98">
        <f t="shared" si="14"/>
        <v>177543.20392236451</v>
      </c>
      <c r="J177" s="49" t="s">
        <v>478</v>
      </c>
    </row>
    <row r="178" spans="1:10" x14ac:dyDescent="0.25">
      <c r="A178" s="49" t="s">
        <v>662</v>
      </c>
      <c r="B178" s="15">
        <v>45869</v>
      </c>
      <c r="C178" s="96" t="s">
        <v>9</v>
      </c>
      <c r="D178" s="49" t="s">
        <v>8</v>
      </c>
      <c r="E178" s="49" t="s">
        <v>10</v>
      </c>
      <c r="F178" s="49" t="s">
        <v>43</v>
      </c>
      <c r="G178" s="49" t="s">
        <v>43</v>
      </c>
      <c r="H178" s="97">
        <v>15000</v>
      </c>
      <c r="I178" s="98">
        <f t="shared" si="14"/>
        <v>162543.20392236451</v>
      </c>
      <c r="J178" s="49" t="s">
        <v>478</v>
      </c>
    </row>
  </sheetData>
  <autoFilter ref="A2:M156" xr:uid="{CF6D5DDF-9995-4772-A337-069C764EE40F}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E6F8-557F-46E9-89C8-2C597ABFA3AC}">
  <dimension ref="A2:E22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.5703125" bestFit="1" customWidth="1"/>
    <col min="2" max="2" width="28" customWidth="1"/>
    <col min="3" max="3" width="15.140625" bestFit="1" customWidth="1"/>
    <col min="4" max="4" width="17.5703125" bestFit="1" customWidth="1"/>
    <col min="5" max="5" width="20.5703125" bestFit="1" customWidth="1"/>
  </cols>
  <sheetData>
    <row r="2" spans="1:5" x14ac:dyDescent="0.25">
      <c r="D2" s="119" t="s">
        <v>695</v>
      </c>
      <c r="E2" s="120">
        <v>9113.6200000000008</v>
      </c>
    </row>
    <row r="3" spans="1:5" x14ac:dyDescent="0.25">
      <c r="D3" s="29" t="s">
        <v>14</v>
      </c>
      <c r="E3" t="s">
        <v>259</v>
      </c>
    </row>
    <row r="4" spans="1:5" x14ac:dyDescent="0.25">
      <c r="D4" s="121" t="s">
        <v>698</v>
      </c>
      <c r="E4" s="122">
        <v>842045</v>
      </c>
    </row>
    <row r="5" spans="1:5" x14ac:dyDescent="0.25">
      <c r="D5" s="123" t="s">
        <v>697</v>
      </c>
      <c r="E5" s="66">
        <v>688615.4171428571</v>
      </c>
    </row>
    <row r="7" spans="1:5" ht="23.25" x14ac:dyDescent="0.35">
      <c r="D7" s="124" t="s">
        <v>696</v>
      </c>
      <c r="E7" s="125">
        <f>+E2+GETPIVOTDATA("GASTO",$D$3,"TIPO","DEPOSITO")-GETPIVOTDATA("GASTO",$D$3,"TIPO","GASTO")</f>
        <v>162543.2028571429</v>
      </c>
    </row>
    <row r="8" spans="1:5" x14ac:dyDescent="0.25">
      <c r="E8" s="19"/>
    </row>
    <row r="9" spans="1:5" ht="15.75" thickBot="1" x14ac:dyDescent="0.3">
      <c r="E9" s="19"/>
    </row>
    <row r="10" spans="1:5" ht="15.75" thickBot="1" x14ac:dyDescent="0.3">
      <c r="A10" s="135" t="s">
        <v>17</v>
      </c>
      <c r="B10" s="135" t="s">
        <v>305</v>
      </c>
      <c r="C10" s="136" t="s">
        <v>18</v>
      </c>
      <c r="E10" s="19"/>
    </row>
    <row r="11" spans="1:5" x14ac:dyDescent="0.25">
      <c r="A11" s="132">
        <v>45842</v>
      </c>
      <c r="B11" s="126" t="s">
        <v>567</v>
      </c>
      <c r="C11" s="127">
        <v>85448</v>
      </c>
    </row>
    <row r="12" spans="1:5" x14ac:dyDescent="0.25">
      <c r="A12" s="133">
        <v>45843</v>
      </c>
      <c r="B12" s="128" t="s">
        <v>583</v>
      </c>
      <c r="C12" s="129">
        <v>10208</v>
      </c>
    </row>
    <row r="13" spans="1:5" x14ac:dyDescent="0.25">
      <c r="A13" s="133">
        <v>45847</v>
      </c>
      <c r="B13" s="128" t="s">
        <v>592</v>
      </c>
      <c r="C13" s="129">
        <v>200</v>
      </c>
    </row>
    <row r="14" spans="1:5" x14ac:dyDescent="0.25">
      <c r="A14" s="133">
        <v>45849</v>
      </c>
      <c r="B14" s="128" t="s">
        <v>598</v>
      </c>
      <c r="C14" s="129">
        <v>88673</v>
      </c>
    </row>
    <row r="15" spans="1:5" x14ac:dyDescent="0.25">
      <c r="A15" s="133">
        <v>45853</v>
      </c>
      <c r="B15" s="128" t="s">
        <v>614</v>
      </c>
      <c r="C15" s="129">
        <v>52937</v>
      </c>
    </row>
    <row r="16" spans="1:5" x14ac:dyDescent="0.25">
      <c r="A16" s="133">
        <v>45853</v>
      </c>
      <c r="B16" s="128" t="s">
        <v>615</v>
      </c>
      <c r="C16" s="129">
        <v>93476</v>
      </c>
    </row>
    <row r="17" spans="1:3" x14ac:dyDescent="0.25">
      <c r="A17" s="133">
        <v>45856</v>
      </c>
      <c r="B17" s="128" t="s">
        <v>647</v>
      </c>
      <c r="C17" s="129">
        <v>19438</v>
      </c>
    </row>
    <row r="18" spans="1:3" x14ac:dyDescent="0.25">
      <c r="A18" s="133">
        <v>45856</v>
      </c>
      <c r="B18" s="128" t="s">
        <v>649</v>
      </c>
      <c r="C18" s="129">
        <v>55565</v>
      </c>
    </row>
    <row r="19" spans="1:3" x14ac:dyDescent="0.25">
      <c r="A19" s="133">
        <v>45861</v>
      </c>
      <c r="B19" s="128" t="s">
        <v>692</v>
      </c>
      <c r="C19" s="129">
        <v>940</v>
      </c>
    </row>
    <row r="20" spans="1:3" x14ac:dyDescent="0.25">
      <c r="A20" s="133">
        <v>45863</v>
      </c>
      <c r="B20" s="128" t="s">
        <v>661</v>
      </c>
      <c r="C20" s="129">
        <v>107663</v>
      </c>
    </row>
    <row r="21" spans="1:3" ht="15.75" thickBot="1" x14ac:dyDescent="0.3">
      <c r="A21" s="134">
        <v>45863</v>
      </c>
      <c r="B21" s="130" t="s">
        <v>661</v>
      </c>
      <c r="C21" s="131">
        <v>15016</v>
      </c>
    </row>
    <row r="22" spans="1:3" ht="15.75" thickBot="1" x14ac:dyDescent="0.3">
      <c r="C22" s="137">
        <f>SUM(C11:C21)</f>
        <v>529564</v>
      </c>
    </row>
  </sheetData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228C-BBCB-48D7-B8D9-336289A9BF34}">
  <dimension ref="A1:I138"/>
  <sheetViews>
    <sheetView showGridLines="0" topLeftCell="A56" workbookViewId="0">
      <selection activeCell="A41" sqref="A41:XFD42"/>
    </sheetView>
  </sheetViews>
  <sheetFormatPr baseColWidth="10" defaultRowHeight="15" x14ac:dyDescent="0.25"/>
  <cols>
    <col min="1" max="1" width="43.140625" bestFit="1" customWidth="1"/>
    <col min="2" max="2" width="10.7109375" bestFit="1" customWidth="1"/>
    <col min="3" max="3" width="25.5703125" bestFit="1" customWidth="1"/>
    <col min="4" max="4" width="10.85546875" style="4" bestFit="1" customWidth="1"/>
    <col min="5" max="5" width="11.28515625" bestFit="1" customWidth="1"/>
    <col min="6" max="6" width="7" bestFit="1" customWidth="1"/>
    <col min="7" max="7" width="58.140625" bestFit="1" customWidth="1"/>
    <col min="8" max="8" width="11.5703125" bestFit="1" customWidth="1"/>
  </cols>
  <sheetData>
    <row r="1" spans="1:8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693</v>
      </c>
      <c r="G1" s="35" t="s">
        <v>23</v>
      </c>
      <c r="H1" s="37" t="s">
        <v>18</v>
      </c>
    </row>
    <row r="2" spans="1:8" x14ac:dyDescent="0.25">
      <c r="A2" s="49" t="s">
        <v>480</v>
      </c>
      <c r="B2" s="15">
        <v>45870</v>
      </c>
      <c r="C2" s="96" t="s">
        <v>9</v>
      </c>
      <c r="D2" s="49" t="s">
        <v>8</v>
      </c>
      <c r="E2" s="49" t="s">
        <v>10</v>
      </c>
      <c r="F2" s="49" t="s">
        <v>43</v>
      </c>
      <c r="G2" s="49" t="s">
        <v>709</v>
      </c>
      <c r="H2" s="97">
        <v>400</v>
      </c>
    </row>
    <row r="3" spans="1:8" x14ac:dyDescent="0.25">
      <c r="A3" s="49" t="s">
        <v>552</v>
      </c>
      <c r="B3" s="15">
        <v>45870</v>
      </c>
      <c r="C3" s="96" t="s">
        <v>9</v>
      </c>
      <c r="D3" s="49" t="s">
        <v>8</v>
      </c>
      <c r="E3" s="49" t="s">
        <v>10</v>
      </c>
      <c r="F3" s="49" t="s">
        <v>43</v>
      </c>
      <c r="G3" s="49" t="s">
        <v>46</v>
      </c>
      <c r="H3" s="97">
        <v>23880.53</v>
      </c>
    </row>
    <row r="4" spans="1:8" x14ac:dyDescent="0.25">
      <c r="A4" s="49" t="s">
        <v>552</v>
      </c>
      <c r="B4" s="15">
        <v>45870</v>
      </c>
      <c r="C4" s="96" t="s">
        <v>9</v>
      </c>
      <c r="D4" s="49" t="s">
        <v>8</v>
      </c>
      <c r="E4" s="49" t="s">
        <v>10</v>
      </c>
      <c r="F4" s="49" t="s">
        <v>43</v>
      </c>
      <c r="G4" s="49" t="s">
        <v>46</v>
      </c>
      <c r="H4" s="97">
        <v>56753.04</v>
      </c>
    </row>
    <row r="5" spans="1:8" x14ac:dyDescent="0.25">
      <c r="A5" s="49" t="s">
        <v>665</v>
      </c>
      <c r="B5" s="15">
        <v>45870</v>
      </c>
      <c r="C5" s="96" t="s">
        <v>9</v>
      </c>
      <c r="D5" s="49" t="s">
        <v>8</v>
      </c>
      <c r="E5" s="49" t="s">
        <v>10</v>
      </c>
      <c r="F5" s="49" t="s">
        <v>43</v>
      </c>
      <c r="G5" s="49" t="s">
        <v>26</v>
      </c>
      <c r="H5" s="97">
        <v>70223.11</v>
      </c>
    </row>
    <row r="6" spans="1:8" x14ac:dyDescent="0.25">
      <c r="A6" s="111" t="s">
        <v>474</v>
      </c>
      <c r="B6" s="112">
        <v>45870</v>
      </c>
      <c r="C6" s="113" t="s">
        <v>9</v>
      </c>
      <c r="D6" s="111" t="s">
        <v>8</v>
      </c>
      <c r="E6" s="111" t="s">
        <v>10</v>
      </c>
      <c r="F6" s="111" t="s">
        <v>43</v>
      </c>
      <c r="G6" s="49"/>
      <c r="H6" s="114">
        <v>500</v>
      </c>
    </row>
    <row r="7" spans="1:8" x14ac:dyDescent="0.25">
      <c r="A7" s="49" t="s">
        <v>710</v>
      </c>
      <c r="B7" s="15">
        <v>45870</v>
      </c>
      <c r="C7" s="96" t="s">
        <v>9</v>
      </c>
      <c r="D7" s="49" t="s">
        <v>8</v>
      </c>
      <c r="E7" s="49" t="s">
        <v>10</v>
      </c>
      <c r="F7" s="49" t="s">
        <v>43</v>
      </c>
      <c r="G7" s="49" t="s">
        <v>711</v>
      </c>
      <c r="H7" s="97">
        <v>210</v>
      </c>
    </row>
    <row r="8" spans="1:8" x14ac:dyDescent="0.25">
      <c r="A8" s="49" t="s">
        <v>655</v>
      </c>
      <c r="B8" s="15">
        <v>45870</v>
      </c>
      <c r="C8" s="96" t="s">
        <v>9</v>
      </c>
      <c r="D8" s="49" t="s">
        <v>8</v>
      </c>
      <c r="E8" s="49" t="s">
        <v>10</v>
      </c>
      <c r="F8" s="49" t="s">
        <v>43</v>
      </c>
      <c r="G8" s="49" t="s">
        <v>669</v>
      </c>
      <c r="H8" s="97">
        <v>700</v>
      </c>
    </row>
    <row r="9" spans="1:8" x14ac:dyDescent="0.25">
      <c r="A9" s="49" t="s">
        <v>499</v>
      </c>
      <c r="B9" s="15">
        <v>45870</v>
      </c>
      <c r="C9" s="96" t="s">
        <v>9</v>
      </c>
      <c r="D9" s="49" t="s">
        <v>8</v>
      </c>
      <c r="E9" s="49" t="s">
        <v>10</v>
      </c>
      <c r="F9" s="49" t="s">
        <v>43</v>
      </c>
      <c r="G9" s="49" t="s">
        <v>669</v>
      </c>
      <c r="H9" s="97">
        <v>200</v>
      </c>
    </row>
    <row r="10" spans="1:8" x14ac:dyDescent="0.25">
      <c r="A10" s="49" t="s">
        <v>499</v>
      </c>
      <c r="B10" s="15">
        <v>45870</v>
      </c>
      <c r="C10" s="96" t="s">
        <v>9</v>
      </c>
      <c r="D10" s="49" t="s">
        <v>8</v>
      </c>
      <c r="E10" s="49" t="s">
        <v>10</v>
      </c>
      <c r="F10" s="49" t="s">
        <v>43</v>
      </c>
      <c r="G10" s="49" t="s">
        <v>671</v>
      </c>
      <c r="H10" s="97">
        <v>200</v>
      </c>
    </row>
    <row r="11" spans="1:8" x14ac:dyDescent="0.25">
      <c r="A11" s="49" t="s">
        <v>489</v>
      </c>
      <c r="B11" s="15">
        <v>45870</v>
      </c>
      <c r="C11" s="96" t="s">
        <v>9</v>
      </c>
      <c r="D11" s="49" t="s">
        <v>8</v>
      </c>
      <c r="E11" s="49" t="s">
        <v>10</v>
      </c>
      <c r="F11" s="49" t="s">
        <v>43</v>
      </c>
      <c r="G11" s="49" t="s">
        <v>669</v>
      </c>
      <c r="H11" s="97">
        <v>600</v>
      </c>
    </row>
    <row r="12" spans="1:8" x14ac:dyDescent="0.25">
      <c r="A12" s="49" t="s">
        <v>489</v>
      </c>
      <c r="B12" s="15">
        <v>45870</v>
      </c>
      <c r="C12" s="96" t="s">
        <v>9</v>
      </c>
      <c r="D12" s="49" t="s">
        <v>8</v>
      </c>
      <c r="E12" s="49" t="s">
        <v>10</v>
      </c>
      <c r="F12" s="49" t="s">
        <v>43</v>
      </c>
      <c r="G12" s="49" t="s">
        <v>671</v>
      </c>
      <c r="H12" s="97">
        <v>200</v>
      </c>
    </row>
    <row r="13" spans="1:8" x14ac:dyDescent="0.25">
      <c r="A13" s="49" t="s">
        <v>580</v>
      </c>
      <c r="B13" s="15">
        <v>45870</v>
      </c>
      <c r="C13" s="96" t="s">
        <v>9</v>
      </c>
      <c r="D13" s="49" t="s">
        <v>8</v>
      </c>
      <c r="E13" s="49" t="s">
        <v>10</v>
      </c>
      <c r="F13" s="49" t="s">
        <v>43</v>
      </c>
      <c r="G13" s="49" t="s">
        <v>712</v>
      </c>
      <c r="H13" s="97">
        <v>90</v>
      </c>
    </row>
    <row r="14" spans="1:8" x14ac:dyDescent="0.25">
      <c r="A14" s="49" t="s">
        <v>673</v>
      </c>
      <c r="B14" s="15">
        <v>45870</v>
      </c>
      <c r="C14" s="96" t="s">
        <v>9</v>
      </c>
      <c r="D14" s="49" t="s">
        <v>8</v>
      </c>
      <c r="E14" s="49" t="s">
        <v>10</v>
      </c>
      <c r="F14" s="49" t="s">
        <v>43</v>
      </c>
      <c r="G14" s="49" t="s">
        <v>669</v>
      </c>
      <c r="H14" s="97">
        <v>500</v>
      </c>
    </row>
    <row r="15" spans="1:8" x14ac:dyDescent="0.25">
      <c r="A15" s="49" t="s">
        <v>728</v>
      </c>
      <c r="B15" s="15">
        <v>45870</v>
      </c>
      <c r="C15" s="96" t="s">
        <v>9</v>
      </c>
      <c r="D15" s="49" t="s">
        <v>8</v>
      </c>
      <c r="E15" s="49" t="s">
        <v>10</v>
      </c>
      <c r="F15" s="49" t="s">
        <v>43</v>
      </c>
      <c r="G15" s="49" t="s">
        <v>729</v>
      </c>
      <c r="H15" s="97">
        <v>1600</v>
      </c>
    </row>
    <row r="16" spans="1:8" x14ac:dyDescent="0.25">
      <c r="A16" s="49" t="s">
        <v>474</v>
      </c>
      <c r="B16" s="15">
        <v>45871</v>
      </c>
      <c r="C16" s="96" t="s">
        <v>9</v>
      </c>
      <c r="D16" s="49" t="s">
        <v>8</v>
      </c>
      <c r="E16" s="49" t="s">
        <v>10</v>
      </c>
      <c r="F16" s="49" t="s">
        <v>43</v>
      </c>
      <c r="G16" s="49" t="s">
        <v>713</v>
      </c>
      <c r="H16" s="97">
        <v>500</v>
      </c>
    </row>
    <row r="17" spans="1:8" x14ac:dyDescent="0.25">
      <c r="A17" s="49" t="s">
        <v>474</v>
      </c>
      <c r="B17" s="15">
        <v>45871</v>
      </c>
      <c r="C17" s="96" t="s">
        <v>9</v>
      </c>
      <c r="D17" s="49" t="s">
        <v>8</v>
      </c>
      <c r="E17" s="49" t="s">
        <v>10</v>
      </c>
      <c r="F17" s="49" t="s">
        <v>43</v>
      </c>
      <c r="G17" s="49" t="s">
        <v>714</v>
      </c>
      <c r="H17" s="97">
        <v>50</v>
      </c>
    </row>
    <row r="18" spans="1:8" x14ac:dyDescent="0.25">
      <c r="A18" s="49" t="s">
        <v>474</v>
      </c>
      <c r="B18" s="15">
        <v>45871</v>
      </c>
      <c r="C18" s="96" t="s">
        <v>9</v>
      </c>
      <c r="D18" s="49" t="s">
        <v>8</v>
      </c>
      <c r="E18" s="49" t="s">
        <v>10</v>
      </c>
      <c r="F18" s="49" t="s">
        <v>43</v>
      </c>
      <c r="G18" s="49" t="s">
        <v>715</v>
      </c>
      <c r="H18" s="97">
        <v>400</v>
      </c>
    </row>
    <row r="19" spans="1:8" x14ac:dyDescent="0.25">
      <c r="A19" s="49" t="s">
        <v>577</v>
      </c>
      <c r="B19" s="15">
        <v>45871</v>
      </c>
      <c r="C19" s="96" t="s">
        <v>9</v>
      </c>
      <c r="D19" s="49" t="s">
        <v>8</v>
      </c>
      <c r="E19" s="49" t="s">
        <v>10</v>
      </c>
      <c r="F19" s="49" t="s">
        <v>43</v>
      </c>
      <c r="G19" s="49" t="s">
        <v>716</v>
      </c>
      <c r="H19" s="97">
        <v>700</v>
      </c>
    </row>
    <row r="20" spans="1:8" x14ac:dyDescent="0.25">
      <c r="A20" s="49" t="s">
        <v>577</v>
      </c>
      <c r="B20" s="15">
        <v>45871</v>
      </c>
      <c r="C20" s="96" t="s">
        <v>9</v>
      </c>
      <c r="D20" s="49" t="s">
        <v>8</v>
      </c>
      <c r="E20" s="49" t="s">
        <v>10</v>
      </c>
      <c r="F20" s="49" t="s">
        <v>43</v>
      </c>
      <c r="G20" s="49" t="s">
        <v>717</v>
      </c>
      <c r="H20" s="97">
        <v>150</v>
      </c>
    </row>
    <row r="21" spans="1:8" x14ac:dyDescent="0.25">
      <c r="A21" s="49" t="s">
        <v>575</v>
      </c>
      <c r="B21" s="15">
        <v>45871</v>
      </c>
      <c r="C21" s="96" t="s">
        <v>9</v>
      </c>
      <c r="D21" s="49" t="s">
        <v>8</v>
      </c>
      <c r="E21" s="49" t="s">
        <v>10</v>
      </c>
      <c r="F21" s="49" t="s">
        <v>43</v>
      </c>
      <c r="G21" s="49" t="s">
        <v>718</v>
      </c>
      <c r="H21" s="97">
        <v>400</v>
      </c>
    </row>
    <row r="22" spans="1:8" x14ac:dyDescent="0.25">
      <c r="A22" s="49" t="s">
        <v>723</v>
      </c>
      <c r="B22" s="15">
        <v>45871</v>
      </c>
      <c r="C22" s="96" t="s">
        <v>9</v>
      </c>
      <c r="D22" s="49" t="s">
        <v>8</v>
      </c>
      <c r="E22" s="49" t="s">
        <v>10</v>
      </c>
      <c r="F22" s="49" t="s">
        <v>43</v>
      </c>
      <c r="G22" s="49" t="s">
        <v>724</v>
      </c>
      <c r="H22" s="97">
        <v>479</v>
      </c>
    </row>
    <row r="23" spans="1:8" x14ac:dyDescent="0.25">
      <c r="A23" s="49" t="s">
        <v>604</v>
      </c>
      <c r="B23" s="15">
        <v>45871</v>
      </c>
      <c r="C23" s="96" t="s">
        <v>9</v>
      </c>
      <c r="D23" s="49" t="s">
        <v>8</v>
      </c>
      <c r="E23" s="49" t="s">
        <v>10</v>
      </c>
      <c r="F23" s="49" t="s">
        <v>43</v>
      </c>
      <c r="G23" s="49" t="s">
        <v>32</v>
      </c>
      <c r="H23" s="97">
        <v>449</v>
      </c>
    </row>
    <row r="24" spans="1:8" x14ac:dyDescent="0.25">
      <c r="A24" s="49" t="s">
        <v>719</v>
      </c>
      <c r="B24" s="15">
        <v>45873</v>
      </c>
      <c r="C24" s="96" t="s">
        <v>9</v>
      </c>
      <c r="D24" s="49" t="s">
        <v>8</v>
      </c>
      <c r="E24" s="49" t="s">
        <v>10</v>
      </c>
      <c r="F24" s="49" t="s">
        <v>43</v>
      </c>
      <c r="G24" s="49" t="s">
        <v>720</v>
      </c>
      <c r="H24" s="97">
        <v>105</v>
      </c>
    </row>
    <row r="25" spans="1:8" x14ac:dyDescent="0.25">
      <c r="A25" s="49" t="s">
        <v>480</v>
      </c>
      <c r="B25" s="15">
        <v>45873</v>
      </c>
      <c r="C25" s="96" t="s">
        <v>9</v>
      </c>
      <c r="D25" s="49" t="s">
        <v>8</v>
      </c>
      <c r="E25" s="49" t="s">
        <v>10</v>
      </c>
      <c r="F25" s="49" t="s">
        <v>43</v>
      </c>
      <c r="G25" s="49" t="s">
        <v>721</v>
      </c>
      <c r="H25" s="97">
        <v>400</v>
      </c>
    </row>
    <row r="26" spans="1:8" x14ac:dyDescent="0.25">
      <c r="A26" s="49" t="s">
        <v>489</v>
      </c>
      <c r="B26" s="15">
        <v>45873</v>
      </c>
      <c r="C26" s="96" t="s">
        <v>9</v>
      </c>
      <c r="D26" s="49" t="s">
        <v>8</v>
      </c>
      <c r="E26" s="49" t="s">
        <v>10</v>
      </c>
      <c r="F26" s="49" t="s">
        <v>43</v>
      </c>
      <c r="G26" s="49" t="s">
        <v>671</v>
      </c>
      <c r="H26" s="97">
        <v>200</v>
      </c>
    </row>
    <row r="27" spans="1:8" x14ac:dyDescent="0.25">
      <c r="A27" s="49" t="s">
        <v>489</v>
      </c>
      <c r="B27" s="15">
        <v>45873</v>
      </c>
      <c r="C27" s="96" t="s">
        <v>9</v>
      </c>
      <c r="D27" s="49" t="s">
        <v>8</v>
      </c>
      <c r="E27" s="49" t="s">
        <v>10</v>
      </c>
      <c r="F27" s="49" t="s">
        <v>43</v>
      </c>
      <c r="G27" s="49" t="s">
        <v>727</v>
      </c>
      <c r="H27" s="97">
        <v>200</v>
      </c>
    </row>
    <row r="28" spans="1:8" x14ac:dyDescent="0.25">
      <c r="A28" s="49" t="s">
        <v>499</v>
      </c>
      <c r="B28" s="15">
        <v>45873</v>
      </c>
      <c r="C28" s="96" t="s">
        <v>9</v>
      </c>
      <c r="D28" s="49" t="s">
        <v>8</v>
      </c>
      <c r="E28" s="49" t="s">
        <v>10</v>
      </c>
      <c r="F28" s="49" t="s">
        <v>43</v>
      </c>
      <c r="G28" s="49" t="s">
        <v>669</v>
      </c>
      <c r="H28" s="97">
        <v>400</v>
      </c>
    </row>
    <row r="29" spans="1:8" x14ac:dyDescent="0.25">
      <c r="A29" s="49" t="s">
        <v>489</v>
      </c>
      <c r="B29" s="15">
        <v>45874</v>
      </c>
      <c r="C29" s="96" t="s">
        <v>9</v>
      </c>
      <c r="D29" s="49" t="s">
        <v>8</v>
      </c>
      <c r="E29" s="49" t="s">
        <v>10</v>
      </c>
      <c r="F29" s="49" t="s">
        <v>43</v>
      </c>
      <c r="G29" s="49" t="s">
        <v>669</v>
      </c>
      <c r="H29" s="97">
        <v>300</v>
      </c>
    </row>
    <row r="30" spans="1:8" x14ac:dyDescent="0.25">
      <c r="A30" s="49" t="s">
        <v>499</v>
      </c>
      <c r="B30" s="15">
        <v>45874</v>
      </c>
      <c r="C30" s="96" t="s">
        <v>9</v>
      </c>
      <c r="D30" s="49" t="s">
        <v>8</v>
      </c>
      <c r="E30" s="49" t="s">
        <v>10</v>
      </c>
      <c r="F30" s="49" t="s">
        <v>43</v>
      </c>
      <c r="G30" s="49" t="s">
        <v>669</v>
      </c>
      <c r="H30" s="97">
        <v>200</v>
      </c>
    </row>
    <row r="31" spans="1:8" x14ac:dyDescent="0.25">
      <c r="A31" s="49" t="s">
        <v>480</v>
      </c>
      <c r="B31" s="15">
        <v>45874</v>
      </c>
      <c r="C31" s="96" t="s">
        <v>9</v>
      </c>
      <c r="D31" s="49" t="s">
        <v>8</v>
      </c>
      <c r="E31" s="49" t="s">
        <v>10</v>
      </c>
      <c r="F31" s="49" t="s">
        <v>43</v>
      </c>
      <c r="G31" s="49" t="s">
        <v>722</v>
      </c>
      <c r="H31" s="97">
        <v>400</v>
      </c>
    </row>
    <row r="32" spans="1:8" x14ac:dyDescent="0.25">
      <c r="A32" s="49" t="s">
        <v>499</v>
      </c>
      <c r="B32" s="15">
        <v>45875</v>
      </c>
      <c r="C32" s="96" t="s">
        <v>9</v>
      </c>
      <c r="D32" s="49" t="s">
        <v>8</v>
      </c>
      <c r="E32" s="49" t="s">
        <v>10</v>
      </c>
      <c r="F32" s="49" t="s">
        <v>43</v>
      </c>
      <c r="G32" s="49" t="s">
        <v>718</v>
      </c>
      <c r="H32" s="97">
        <v>200</v>
      </c>
    </row>
    <row r="33" spans="1:8" x14ac:dyDescent="0.25">
      <c r="A33" s="49" t="s">
        <v>489</v>
      </c>
      <c r="B33" s="15">
        <v>45875</v>
      </c>
      <c r="C33" s="96" t="s">
        <v>9</v>
      </c>
      <c r="D33" s="49" t="s">
        <v>8</v>
      </c>
      <c r="E33" s="49" t="s">
        <v>10</v>
      </c>
      <c r="F33" s="49" t="s">
        <v>43</v>
      </c>
      <c r="G33" s="49" t="s">
        <v>669</v>
      </c>
      <c r="H33" s="97">
        <v>200</v>
      </c>
    </row>
    <row r="34" spans="1:8" x14ac:dyDescent="0.25">
      <c r="A34" s="49" t="s">
        <v>561</v>
      </c>
      <c r="B34" s="15">
        <v>45875</v>
      </c>
      <c r="C34" s="96" t="s">
        <v>9</v>
      </c>
      <c r="D34" s="49" t="s">
        <v>8</v>
      </c>
      <c r="E34" s="49" t="s">
        <v>10</v>
      </c>
      <c r="F34" s="49" t="s">
        <v>43</v>
      </c>
      <c r="G34" s="49" t="s">
        <v>641</v>
      </c>
      <c r="H34" s="97">
        <v>100</v>
      </c>
    </row>
    <row r="35" spans="1:8" x14ac:dyDescent="0.25">
      <c r="A35" s="49" t="s">
        <v>480</v>
      </c>
      <c r="B35" s="15">
        <v>45875</v>
      </c>
      <c r="C35" s="96" t="s">
        <v>9</v>
      </c>
      <c r="D35" s="49" t="s">
        <v>8</v>
      </c>
      <c r="E35" s="49" t="s">
        <v>10</v>
      </c>
      <c r="F35" s="49" t="s">
        <v>43</v>
      </c>
      <c r="G35" s="49" t="s">
        <v>630</v>
      </c>
      <c r="H35" s="97">
        <v>400</v>
      </c>
    </row>
    <row r="36" spans="1:8" x14ac:dyDescent="0.25">
      <c r="A36" s="49" t="s">
        <v>480</v>
      </c>
      <c r="B36" s="15">
        <v>45876</v>
      </c>
      <c r="C36" s="96" t="s">
        <v>9</v>
      </c>
      <c r="D36" s="49" t="s">
        <v>8</v>
      </c>
      <c r="E36" s="49" t="s">
        <v>10</v>
      </c>
      <c r="F36" s="49" t="s">
        <v>43</v>
      </c>
      <c r="G36" s="49" t="s">
        <v>630</v>
      </c>
      <c r="H36" s="97">
        <v>400</v>
      </c>
    </row>
    <row r="37" spans="1:8" x14ac:dyDescent="0.25">
      <c r="A37" s="49" t="s">
        <v>499</v>
      </c>
      <c r="B37" s="174">
        <v>45876</v>
      </c>
      <c r="C37" s="96" t="s">
        <v>9</v>
      </c>
      <c r="D37" s="49" t="s">
        <v>8</v>
      </c>
      <c r="E37" s="49" t="s">
        <v>10</v>
      </c>
      <c r="F37" s="49" t="s">
        <v>43</v>
      </c>
      <c r="G37" s="49" t="s">
        <v>760</v>
      </c>
      <c r="H37" s="97">
        <v>200</v>
      </c>
    </row>
    <row r="38" spans="1:8" x14ac:dyDescent="0.25">
      <c r="A38" s="49" t="s">
        <v>489</v>
      </c>
      <c r="B38" s="174">
        <v>45876</v>
      </c>
      <c r="C38" s="96" t="s">
        <v>9</v>
      </c>
      <c r="D38" s="49" t="s">
        <v>8</v>
      </c>
      <c r="E38" s="49" t="s">
        <v>10</v>
      </c>
      <c r="F38" s="49" t="s">
        <v>43</v>
      </c>
      <c r="G38" s="49" t="s">
        <v>741</v>
      </c>
      <c r="H38" s="97">
        <v>200</v>
      </c>
    </row>
    <row r="39" spans="1:8" x14ac:dyDescent="0.25">
      <c r="A39" s="175" t="s">
        <v>684</v>
      </c>
      <c r="B39" s="3">
        <v>45876</v>
      </c>
      <c r="C39" s="176" t="s">
        <v>9</v>
      </c>
      <c r="D39" s="175" t="s">
        <v>8</v>
      </c>
      <c r="E39" s="175" t="s">
        <v>10</v>
      </c>
      <c r="F39" s="175" t="s">
        <v>43</v>
      </c>
      <c r="G39" s="175" t="s">
        <v>758</v>
      </c>
      <c r="H39" s="177">
        <v>400</v>
      </c>
    </row>
    <row r="40" spans="1:8" x14ac:dyDescent="0.25">
      <c r="A40" s="49" t="s">
        <v>474</v>
      </c>
      <c r="B40" s="15">
        <v>45877</v>
      </c>
      <c r="C40" s="96" t="s">
        <v>9</v>
      </c>
      <c r="D40" s="49" t="s">
        <v>8</v>
      </c>
      <c r="E40" s="49" t="s">
        <v>10</v>
      </c>
      <c r="F40" s="49" t="s">
        <v>43</v>
      </c>
      <c r="G40" s="49" t="s">
        <v>757</v>
      </c>
      <c r="H40" s="97">
        <v>246</v>
      </c>
    </row>
    <row r="41" spans="1:8" x14ac:dyDescent="0.25">
      <c r="A41" s="49" t="s">
        <v>665</v>
      </c>
      <c r="B41" s="15">
        <v>45877</v>
      </c>
      <c r="C41" s="96" t="s">
        <v>9</v>
      </c>
      <c r="D41" s="49" t="s">
        <v>8</v>
      </c>
      <c r="E41" s="49" t="s">
        <v>10</v>
      </c>
      <c r="F41" s="49" t="s">
        <v>234</v>
      </c>
      <c r="G41" s="49" t="s">
        <v>26</v>
      </c>
      <c r="H41" s="97">
        <v>82396.33</v>
      </c>
    </row>
    <row r="42" spans="1:8" x14ac:dyDescent="0.25">
      <c r="A42" s="49" t="s">
        <v>480</v>
      </c>
      <c r="B42" s="15">
        <v>45846</v>
      </c>
      <c r="C42" s="96" t="s">
        <v>9</v>
      </c>
      <c r="D42" s="49" t="s">
        <v>8</v>
      </c>
      <c r="E42" s="49" t="s">
        <v>10</v>
      </c>
      <c r="F42" s="49" t="s">
        <v>234</v>
      </c>
      <c r="G42" s="49" t="s">
        <v>761</v>
      </c>
      <c r="H42" s="97">
        <v>400</v>
      </c>
    </row>
    <row r="43" spans="1:8" x14ac:dyDescent="0.25">
      <c r="A43" s="49" t="s">
        <v>499</v>
      </c>
      <c r="B43" s="15">
        <v>45877</v>
      </c>
      <c r="C43" s="96" t="s">
        <v>9</v>
      </c>
      <c r="D43" s="49" t="s">
        <v>8</v>
      </c>
      <c r="E43" s="49" t="s">
        <v>10</v>
      </c>
      <c r="F43" s="49" t="s">
        <v>234</v>
      </c>
      <c r="G43" s="49" t="s">
        <v>762</v>
      </c>
      <c r="H43" s="97">
        <v>200</v>
      </c>
    </row>
    <row r="44" spans="1:8" x14ac:dyDescent="0.25">
      <c r="A44" s="49" t="s">
        <v>499</v>
      </c>
      <c r="B44" s="15">
        <v>45877</v>
      </c>
      <c r="C44" s="96" t="s">
        <v>9</v>
      </c>
      <c r="D44" s="49" t="s">
        <v>8</v>
      </c>
      <c r="E44" s="49" t="s">
        <v>10</v>
      </c>
      <c r="F44" s="49" t="s">
        <v>234</v>
      </c>
      <c r="G44" s="49" t="s">
        <v>669</v>
      </c>
      <c r="H44" s="97">
        <v>500</v>
      </c>
    </row>
    <row r="45" spans="1:8" x14ac:dyDescent="0.25">
      <c r="A45" s="49" t="s">
        <v>489</v>
      </c>
      <c r="B45" s="15">
        <v>45877</v>
      </c>
      <c r="C45" s="96" t="s">
        <v>9</v>
      </c>
      <c r="D45" s="49" t="s">
        <v>8</v>
      </c>
      <c r="E45" s="49" t="s">
        <v>10</v>
      </c>
      <c r="F45" s="49" t="s">
        <v>234</v>
      </c>
      <c r="G45" s="49" t="s">
        <v>669</v>
      </c>
      <c r="H45" s="97">
        <v>600</v>
      </c>
    </row>
    <row r="46" spans="1:8" x14ac:dyDescent="0.25">
      <c r="A46" s="49" t="s">
        <v>489</v>
      </c>
      <c r="B46" s="15">
        <v>45877</v>
      </c>
      <c r="C46" s="96" t="s">
        <v>9</v>
      </c>
      <c r="D46" s="49" t="s">
        <v>8</v>
      </c>
      <c r="E46" s="49" t="s">
        <v>10</v>
      </c>
      <c r="F46" s="49" t="s">
        <v>234</v>
      </c>
      <c r="G46" s="49" t="s">
        <v>741</v>
      </c>
      <c r="H46" s="97">
        <v>200</v>
      </c>
    </row>
    <row r="47" spans="1:8" x14ac:dyDescent="0.25">
      <c r="A47" s="49" t="s">
        <v>656</v>
      </c>
      <c r="B47" s="15">
        <v>45877</v>
      </c>
      <c r="C47" s="96" t="s">
        <v>9</v>
      </c>
      <c r="D47" s="49" t="s">
        <v>8</v>
      </c>
      <c r="E47" s="49" t="s">
        <v>10</v>
      </c>
      <c r="F47" s="49" t="s">
        <v>234</v>
      </c>
      <c r="G47" s="49" t="s">
        <v>669</v>
      </c>
      <c r="H47" s="97">
        <v>100</v>
      </c>
    </row>
    <row r="48" spans="1:8" x14ac:dyDescent="0.25">
      <c r="A48" s="49" t="s">
        <v>654</v>
      </c>
      <c r="B48" s="15">
        <v>45877</v>
      </c>
      <c r="C48" s="96" t="s">
        <v>9</v>
      </c>
      <c r="D48" s="49" t="s">
        <v>8</v>
      </c>
      <c r="E48" s="49" t="s">
        <v>10</v>
      </c>
      <c r="F48" s="49" t="s">
        <v>234</v>
      </c>
      <c r="G48" s="49" t="s">
        <v>669</v>
      </c>
      <c r="H48" s="97">
        <v>400</v>
      </c>
    </row>
    <row r="49" spans="1:8" x14ac:dyDescent="0.25">
      <c r="A49" s="49" t="s">
        <v>655</v>
      </c>
      <c r="B49" s="15">
        <v>45877</v>
      </c>
      <c r="C49" s="96" t="s">
        <v>9</v>
      </c>
      <c r="D49" s="49" t="s">
        <v>8</v>
      </c>
      <c r="E49" s="49" t="s">
        <v>10</v>
      </c>
      <c r="F49" s="49" t="s">
        <v>234</v>
      </c>
      <c r="G49" s="49" t="s">
        <v>669</v>
      </c>
      <c r="H49" s="97">
        <v>700</v>
      </c>
    </row>
    <row r="50" spans="1:8" x14ac:dyDescent="0.25">
      <c r="A50" s="49" t="s">
        <v>673</v>
      </c>
      <c r="B50" s="15">
        <v>45877</v>
      </c>
      <c r="C50" s="96" t="s">
        <v>9</v>
      </c>
      <c r="D50" s="49" t="s">
        <v>8</v>
      </c>
      <c r="E50" s="49" t="s">
        <v>10</v>
      </c>
      <c r="F50" s="49" t="s">
        <v>234</v>
      </c>
      <c r="G50" s="49" t="s">
        <v>669</v>
      </c>
      <c r="H50" s="97">
        <v>400</v>
      </c>
    </row>
    <row r="51" spans="1:8" x14ac:dyDescent="0.25">
      <c r="A51" s="49" t="s">
        <v>763</v>
      </c>
      <c r="B51" s="15">
        <v>45877</v>
      </c>
      <c r="C51" s="96" t="s">
        <v>9</v>
      </c>
      <c r="D51" s="49" t="s">
        <v>8</v>
      </c>
      <c r="E51" s="49" t="s">
        <v>10</v>
      </c>
      <c r="F51" s="49" t="s">
        <v>234</v>
      </c>
      <c r="G51" s="49" t="s">
        <v>764</v>
      </c>
      <c r="H51" s="97">
        <v>119</v>
      </c>
    </row>
    <row r="52" spans="1:8" x14ac:dyDescent="0.25">
      <c r="A52" s="49" t="s">
        <v>524</v>
      </c>
      <c r="B52" s="15">
        <v>45877</v>
      </c>
      <c r="C52" s="96" t="s">
        <v>9</v>
      </c>
      <c r="D52" s="49" t="s">
        <v>8</v>
      </c>
      <c r="E52" s="49" t="s">
        <v>10</v>
      </c>
      <c r="F52" s="49" t="s">
        <v>234</v>
      </c>
      <c r="G52" s="49" t="s">
        <v>765</v>
      </c>
      <c r="H52" s="97">
        <v>400</v>
      </c>
    </row>
    <row r="53" spans="1:8" x14ac:dyDescent="0.25">
      <c r="A53" s="49" t="s">
        <v>474</v>
      </c>
      <c r="B53" s="15">
        <v>45877</v>
      </c>
      <c r="C53" s="96" t="s">
        <v>9</v>
      </c>
      <c r="D53" s="49" t="s">
        <v>8</v>
      </c>
      <c r="E53" s="49" t="s">
        <v>10</v>
      </c>
      <c r="F53" s="49" t="s">
        <v>234</v>
      </c>
      <c r="G53" s="49" t="s">
        <v>766</v>
      </c>
      <c r="H53" s="97">
        <v>100</v>
      </c>
    </row>
    <row r="54" spans="1:8" x14ac:dyDescent="0.25">
      <c r="A54" s="49" t="s">
        <v>474</v>
      </c>
      <c r="B54" s="15">
        <v>45877</v>
      </c>
      <c r="C54" s="96" t="s">
        <v>9</v>
      </c>
      <c r="D54" s="49" t="s">
        <v>8</v>
      </c>
      <c r="E54" s="49" t="s">
        <v>10</v>
      </c>
      <c r="F54" s="49" t="s">
        <v>234</v>
      </c>
      <c r="G54" s="49" t="s">
        <v>767</v>
      </c>
      <c r="H54" s="97">
        <v>250</v>
      </c>
    </row>
    <row r="55" spans="1:8" x14ac:dyDescent="0.25">
      <c r="A55" s="49" t="s">
        <v>577</v>
      </c>
      <c r="B55" s="15">
        <v>45877</v>
      </c>
      <c r="C55" s="96" t="s">
        <v>9</v>
      </c>
      <c r="D55" s="49" t="s">
        <v>8</v>
      </c>
      <c r="E55" s="49" t="s">
        <v>10</v>
      </c>
      <c r="F55" s="49" t="s">
        <v>234</v>
      </c>
      <c r="G55" s="49" t="s">
        <v>768</v>
      </c>
      <c r="H55" s="97">
        <v>700</v>
      </c>
    </row>
    <row r="56" spans="1:8" x14ac:dyDescent="0.25">
      <c r="A56" s="49" t="s">
        <v>552</v>
      </c>
      <c r="B56" s="15">
        <v>45880</v>
      </c>
      <c r="C56" s="96" t="s">
        <v>9</v>
      </c>
      <c r="D56" s="49" t="s">
        <v>8</v>
      </c>
      <c r="E56" s="49" t="s">
        <v>10</v>
      </c>
      <c r="F56" s="49" t="s">
        <v>234</v>
      </c>
      <c r="G56" s="49" t="s">
        <v>769</v>
      </c>
      <c r="H56" s="97">
        <v>1217</v>
      </c>
    </row>
    <row r="57" spans="1:8" x14ac:dyDescent="0.25">
      <c r="A57" s="49" t="s">
        <v>480</v>
      </c>
      <c r="B57" s="15">
        <v>45880</v>
      </c>
      <c r="C57" s="96" t="s">
        <v>9</v>
      </c>
      <c r="D57" s="49" t="s">
        <v>8</v>
      </c>
      <c r="E57" s="49" t="s">
        <v>10</v>
      </c>
      <c r="F57" s="49" t="s">
        <v>234</v>
      </c>
      <c r="G57" s="49" t="s">
        <v>770</v>
      </c>
      <c r="H57" s="97">
        <v>400</v>
      </c>
    </row>
    <row r="58" spans="1:8" x14ac:dyDescent="0.25">
      <c r="A58" s="195" t="s">
        <v>499</v>
      </c>
      <c r="B58" s="15">
        <v>45880</v>
      </c>
      <c r="C58" s="196" t="s">
        <v>9</v>
      </c>
      <c r="D58" s="195" t="s">
        <v>8</v>
      </c>
      <c r="E58" s="195" t="s">
        <v>10</v>
      </c>
      <c r="F58" s="195" t="s">
        <v>234</v>
      </c>
      <c r="G58" s="195" t="s">
        <v>704</v>
      </c>
      <c r="H58" s="97">
        <v>400</v>
      </c>
    </row>
    <row r="59" spans="1:8" x14ac:dyDescent="0.25">
      <c r="A59" s="195" t="s">
        <v>480</v>
      </c>
      <c r="B59" s="15">
        <v>45881</v>
      </c>
      <c r="C59" s="196" t="s">
        <v>9</v>
      </c>
      <c r="D59" s="195" t="s">
        <v>8</v>
      </c>
      <c r="E59" s="195" t="s">
        <v>10</v>
      </c>
      <c r="F59" s="195" t="s">
        <v>234</v>
      </c>
      <c r="G59" s="195" t="s">
        <v>772</v>
      </c>
      <c r="H59" s="97">
        <v>400</v>
      </c>
    </row>
    <row r="60" spans="1:8" x14ac:dyDescent="0.25">
      <c r="A60" s="195" t="s">
        <v>773</v>
      </c>
      <c r="B60" s="15">
        <v>45881</v>
      </c>
      <c r="C60" s="196" t="s">
        <v>9</v>
      </c>
      <c r="D60" s="195" t="s">
        <v>8</v>
      </c>
      <c r="E60" s="195" t="s">
        <v>10</v>
      </c>
      <c r="F60" s="195" t="s">
        <v>234</v>
      </c>
      <c r="G60" s="195" t="s">
        <v>774</v>
      </c>
      <c r="H60" s="97">
        <v>1800</v>
      </c>
    </row>
    <row r="61" spans="1:8" x14ac:dyDescent="0.25">
      <c r="A61" s="195" t="s">
        <v>775</v>
      </c>
      <c r="B61" s="15">
        <v>45881</v>
      </c>
      <c r="C61" s="196" t="s">
        <v>9</v>
      </c>
      <c r="D61" s="195" t="s">
        <v>8</v>
      </c>
      <c r="E61" s="195" t="s">
        <v>10</v>
      </c>
      <c r="F61" s="195" t="s">
        <v>234</v>
      </c>
      <c r="G61" s="195" t="s">
        <v>776</v>
      </c>
      <c r="H61" s="97">
        <v>233</v>
      </c>
    </row>
    <row r="62" spans="1:8" x14ac:dyDescent="0.25">
      <c r="A62" s="195" t="s">
        <v>489</v>
      </c>
      <c r="B62" s="15">
        <v>45881</v>
      </c>
      <c r="C62" s="196" t="s">
        <v>9</v>
      </c>
      <c r="D62" s="195" t="s">
        <v>8</v>
      </c>
      <c r="E62" s="195" t="s">
        <v>10</v>
      </c>
      <c r="F62" s="195" t="s">
        <v>234</v>
      </c>
      <c r="G62" s="195" t="s">
        <v>777</v>
      </c>
      <c r="H62" s="97">
        <v>200</v>
      </c>
    </row>
    <row r="63" spans="1:8" x14ac:dyDescent="0.25">
      <c r="A63" s="195" t="s">
        <v>489</v>
      </c>
      <c r="B63" s="15">
        <v>45881</v>
      </c>
      <c r="C63" s="196" t="s">
        <v>9</v>
      </c>
      <c r="D63" s="195" t="s">
        <v>8</v>
      </c>
      <c r="E63" s="195" t="s">
        <v>10</v>
      </c>
      <c r="F63" s="195" t="s">
        <v>234</v>
      </c>
      <c r="G63" s="195" t="s">
        <v>778</v>
      </c>
      <c r="H63" s="97">
        <v>200</v>
      </c>
    </row>
    <row r="64" spans="1:8" x14ac:dyDescent="0.25">
      <c r="A64" s="195" t="s">
        <v>499</v>
      </c>
      <c r="B64" s="15">
        <v>45882</v>
      </c>
      <c r="C64" s="196" t="s">
        <v>9</v>
      </c>
      <c r="D64" s="195" t="s">
        <v>8</v>
      </c>
      <c r="E64" s="195" t="s">
        <v>10</v>
      </c>
      <c r="F64" s="195" t="s">
        <v>234</v>
      </c>
      <c r="G64" s="195" t="s">
        <v>777</v>
      </c>
      <c r="H64" s="97">
        <v>200</v>
      </c>
    </row>
    <row r="65" spans="1:9" x14ac:dyDescent="0.25">
      <c r="A65" s="195" t="s">
        <v>779</v>
      </c>
      <c r="B65" s="15">
        <v>45882</v>
      </c>
      <c r="C65" s="196" t="s">
        <v>9</v>
      </c>
      <c r="D65" s="195" t="s">
        <v>8</v>
      </c>
      <c r="E65" s="195" t="s">
        <v>10</v>
      </c>
      <c r="F65" s="195" t="s">
        <v>234</v>
      </c>
      <c r="G65" s="195" t="s">
        <v>780</v>
      </c>
      <c r="H65" s="97">
        <v>1000</v>
      </c>
    </row>
    <row r="66" spans="1:9" x14ac:dyDescent="0.25">
      <c r="A66" s="195" t="s">
        <v>691</v>
      </c>
      <c r="B66" s="15">
        <v>45883</v>
      </c>
      <c r="C66" s="196" t="s">
        <v>9</v>
      </c>
      <c r="D66" s="195" t="s">
        <v>8</v>
      </c>
      <c r="E66" s="195" t="s">
        <v>10</v>
      </c>
      <c r="F66" s="195" t="s">
        <v>234</v>
      </c>
      <c r="G66" s="195" t="s">
        <v>781</v>
      </c>
      <c r="H66" s="97">
        <v>300</v>
      </c>
    </row>
    <row r="67" spans="1:9" x14ac:dyDescent="0.25">
      <c r="A67" s="195" t="s">
        <v>480</v>
      </c>
      <c r="B67" s="15">
        <v>45883</v>
      </c>
      <c r="C67" s="196" t="s">
        <v>9</v>
      </c>
      <c r="D67" s="195" t="s">
        <v>8</v>
      </c>
      <c r="E67" s="195" t="s">
        <v>10</v>
      </c>
      <c r="F67" s="195" t="s">
        <v>234</v>
      </c>
      <c r="G67" s="195" t="s">
        <v>771</v>
      </c>
      <c r="H67" s="97">
        <v>400</v>
      </c>
    </row>
    <row r="68" spans="1:9" x14ac:dyDescent="0.25">
      <c r="A68" s="195" t="s">
        <v>474</v>
      </c>
      <c r="B68" s="15">
        <v>45883</v>
      </c>
      <c r="C68" s="196" t="s">
        <v>9</v>
      </c>
      <c r="D68" s="195" t="s">
        <v>8</v>
      </c>
      <c r="E68" s="195" t="s">
        <v>10</v>
      </c>
      <c r="F68" s="195" t="s">
        <v>234</v>
      </c>
      <c r="G68" s="195" t="s">
        <v>782</v>
      </c>
      <c r="H68" s="97">
        <v>100</v>
      </c>
    </row>
    <row r="69" spans="1:9" x14ac:dyDescent="0.25">
      <c r="A69" s="195" t="s">
        <v>489</v>
      </c>
      <c r="B69" s="15">
        <v>45883</v>
      </c>
      <c r="C69" s="196" t="s">
        <v>9</v>
      </c>
      <c r="D69" s="195" t="s">
        <v>8</v>
      </c>
      <c r="E69" s="195" t="s">
        <v>10</v>
      </c>
      <c r="F69" s="195" t="s">
        <v>234</v>
      </c>
      <c r="G69" s="195" t="s">
        <v>688</v>
      </c>
      <c r="H69" s="97">
        <v>200</v>
      </c>
    </row>
    <row r="70" spans="1:9" x14ac:dyDescent="0.25">
      <c r="A70" s="195" t="s">
        <v>499</v>
      </c>
      <c r="B70" s="15">
        <v>45883</v>
      </c>
      <c r="C70" s="196" t="s">
        <v>9</v>
      </c>
      <c r="D70" s="195" t="s">
        <v>8</v>
      </c>
      <c r="E70" s="195" t="s">
        <v>10</v>
      </c>
      <c r="F70" s="195" t="s">
        <v>234</v>
      </c>
      <c r="G70" s="195" t="s">
        <v>688</v>
      </c>
      <c r="H70" s="97">
        <v>200</v>
      </c>
      <c r="I70" s="92"/>
    </row>
    <row r="71" spans="1:9" x14ac:dyDescent="0.25">
      <c r="B71" s="3"/>
      <c r="C71" s="4"/>
      <c r="D71"/>
      <c r="G71" s="47"/>
      <c r="H71" s="19"/>
    </row>
    <row r="72" spans="1:9" x14ac:dyDescent="0.25">
      <c r="B72" s="3"/>
      <c r="C72" s="4"/>
      <c r="D72"/>
      <c r="G72" s="47"/>
      <c r="H72" s="19"/>
    </row>
    <row r="73" spans="1:9" x14ac:dyDescent="0.25">
      <c r="B73" s="3"/>
      <c r="C73" s="4"/>
      <c r="D73"/>
      <c r="G73" s="47"/>
      <c r="H73" s="19"/>
    </row>
    <row r="74" spans="1:9" x14ac:dyDescent="0.25">
      <c r="B74" s="3"/>
      <c r="C74" s="4"/>
      <c r="D74"/>
      <c r="G74" s="47"/>
      <c r="H74" s="19"/>
    </row>
    <row r="75" spans="1:9" x14ac:dyDescent="0.25">
      <c r="B75" s="3"/>
      <c r="C75" s="4"/>
      <c r="D75"/>
      <c r="G75" s="47"/>
      <c r="H75" s="19"/>
    </row>
    <row r="76" spans="1:9" x14ac:dyDescent="0.25">
      <c r="B76" s="3"/>
      <c r="C76" s="4"/>
      <c r="D76"/>
      <c r="G76" s="47"/>
      <c r="H76" s="19"/>
    </row>
    <row r="77" spans="1:9" x14ac:dyDescent="0.25">
      <c r="B77" s="3"/>
      <c r="C77" s="4"/>
      <c r="D77"/>
      <c r="G77" s="47"/>
      <c r="H77" s="19"/>
    </row>
    <row r="78" spans="1:9" x14ac:dyDescent="0.25">
      <c r="B78" s="3"/>
      <c r="C78" s="4"/>
      <c r="D78"/>
      <c r="G78" s="47"/>
      <c r="H78" s="19"/>
      <c r="I78" s="92"/>
    </row>
    <row r="79" spans="1:9" x14ac:dyDescent="0.25">
      <c r="B79" s="3"/>
      <c r="C79" s="4"/>
      <c r="D79"/>
      <c r="G79" s="47"/>
      <c r="H79" s="19"/>
    </row>
    <row r="80" spans="1:9" x14ac:dyDescent="0.25">
      <c r="B80" s="3"/>
      <c r="C80" s="4"/>
      <c r="D80"/>
      <c r="G80" s="47"/>
      <c r="H80" s="19"/>
    </row>
    <row r="81" spans="2:8" x14ac:dyDescent="0.25">
      <c r="B81" s="3"/>
      <c r="C81" s="4"/>
      <c r="D81"/>
      <c r="G81" s="47"/>
      <c r="H81" s="19"/>
    </row>
    <row r="82" spans="2:8" x14ac:dyDescent="0.25">
      <c r="B82" s="3"/>
      <c r="C82" s="4"/>
      <c r="D82"/>
      <c r="G82" s="47"/>
      <c r="H82" s="19"/>
    </row>
    <row r="83" spans="2:8" x14ac:dyDescent="0.25">
      <c r="B83" s="3"/>
      <c r="C83" s="4"/>
      <c r="D83"/>
      <c r="G83" s="47"/>
      <c r="H83" s="19"/>
    </row>
    <row r="84" spans="2:8" x14ac:dyDescent="0.25">
      <c r="B84" s="3"/>
      <c r="C84" s="4"/>
      <c r="D84"/>
      <c r="G84" s="47"/>
      <c r="H84" s="19"/>
    </row>
    <row r="85" spans="2:8" x14ac:dyDescent="0.25">
      <c r="B85" s="3"/>
      <c r="C85" s="4"/>
      <c r="D85"/>
      <c r="G85" s="47"/>
      <c r="H85" s="19"/>
    </row>
    <row r="86" spans="2:8" x14ac:dyDescent="0.25">
      <c r="B86" s="3"/>
      <c r="C86" s="4"/>
      <c r="D86"/>
      <c r="G86" s="47"/>
      <c r="H86" s="19"/>
    </row>
    <row r="87" spans="2:8" x14ac:dyDescent="0.25">
      <c r="B87" s="3"/>
      <c r="C87" s="4"/>
      <c r="D87"/>
      <c r="G87" s="47"/>
      <c r="H87" s="19"/>
    </row>
    <row r="88" spans="2:8" x14ac:dyDescent="0.25">
      <c r="B88" s="3"/>
      <c r="C88" s="4"/>
      <c r="D88"/>
      <c r="G88" s="47"/>
      <c r="H88" s="19"/>
    </row>
    <row r="89" spans="2:8" x14ac:dyDescent="0.25">
      <c r="B89" s="3"/>
      <c r="C89" s="4"/>
      <c r="D89"/>
      <c r="G89" s="47"/>
      <c r="H89" s="19"/>
    </row>
    <row r="90" spans="2:8" x14ac:dyDescent="0.25">
      <c r="B90" s="3"/>
      <c r="C90" s="4"/>
      <c r="D90"/>
      <c r="G90" s="47"/>
      <c r="H90" s="19"/>
    </row>
    <row r="91" spans="2:8" x14ac:dyDescent="0.25">
      <c r="B91" s="3"/>
      <c r="C91" s="4"/>
      <c r="D91"/>
      <c r="G91" s="47"/>
      <c r="H91" s="19"/>
    </row>
    <row r="92" spans="2:8" x14ac:dyDescent="0.25">
      <c r="B92" s="3"/>
      <c r="C92" s="4"/>
      <c r="D92"/>
      <c r="G92" s="47"/>
      <c r="H92" s="19"/>
    </row>
    <row r="93" spans="2:8" x14ac:dyDescent="0.25">
      <c r="B93" s="3"/>
      <c r="C93" s="4"/>
      <c r="D93"/>
      <c r="G93" s="47"/>
      <c r="H93" s="19"/>
    </row>
    <row r="94" spans="2:8" x14ac:dyDescent="0.25">
      <c r="B94" s="3"/>
      <c r="C94" s="4"/>
      <c r="D94"/>
      <c r="G94" s="47"/>
      <c r="H94" s="19"/>
    </row>
    <row r="95" spans="2:8" x14ac:dyDescent="0.25">
      <c r="B95" s="3"/>
      <c r="C95" s="4"/>
      <c r="D95"/>
      <c r="G95" s="47"/>
      <c r="H95" s="19"/>
    </row>
    <row r="96" spans="2:8" x14ac:dyDescent="0.25">
      <c r="B96" s="3"/>
      <c r="C96" s="4"/>
      <c r="D96"/>
      <c r="G96" s="47"/>
      <c r="H96" s="19"/>
    </row>
    <row r="97" spans="2:8" x14ac:dyDescent="0.25">
      <c r="B97" s="3"/>
      <c r="C97" s="4"/>
      <c r="D97"/>
      <c r="G97" s="47"/>
      <c r="H97" s="19"/>
    </row>
    <row r="98" spans="2:8" x14ac:dyDescent="0.25">
      <c r="B98" s="3"/>
      <c r="C98" s="4"/>
      <c r="D98"/>
      <c r="G98" s="47"/>
      <c r="H98" s="19"/>
    </row>
    <row r="99" spans="2:8" x14ac:dyDescent="0.25">
      <c r="B99" s="3"/>
      <c r="C99" s="4"/>
      <c r="D99"/>
      <c r="G99" s="47"/>
      <c r="H99" s="19"/>
    </row>
    <row r="100" spans="2:8" x14ac:dyDescent="0.25">
      <c r="B100" s="3"/>
      <c r="C100" s="4"/>
      <c r="D100"/>
      <c r="G100" s="47"/>
      <c r="H100" s="19"/>
    </row>
    <row r="101" spans="2:8" x14ac:dyDescent="0.25">
      <c r="B101" s="3"/>
      <c r="C101" s="4"/>
      <c r="D101"/>
      <c r="G101" s="47"/>
      <c r="H101" s="19"/>
    </row>
    <row r="102" spans="2:8" x14ac:dyDescent="0.25">
      <c r="B102" s="3"/>
      <c r="C102" s="4"/>
      <c r="D102"/>
      <c r="G102" s="47"/>
      <c r="H102" s="19"/>
    </row>
    <row r="103" spans="2:8" x14ac:dyDescent="0.25">
      <c r="B103" s="3"/>
      <c r="C103" s="4"/>
      <c r="D103"/>
      <c r="G103" s="47"/>
      <c r="H103" s="19"/>
    </row>
    <row r="104" spans="2:8" x14ac:dyDescent="0.25">
      <c r="B104" s="3"/>
      <c r="C104" s="4"/>
      <c r="D104"/>
      <c r="G104" s="47"/>
      <c r="H104" s="19"/>
    </row>
    <row r="105" spans="2:8" x14ac:dyDescent="0.25">
      <c r="B105" s="3"/>
      <c r="C105" s="4"/>
      <c r="D105"/>
      <c r="G105" s="47"/>
      <c r="H105" s="19"/>
    </row>
    <row r="106" spans="2:8" x14ac:dyDescent="0.25">
      <c r="B106" s="3"/>
      <c r="C106" s="4"/>
      <c r="D106"/>
      <c r="G106" s="47"/>
      <c r="H106" s="19"/>
    </row>
    <row r="107" spans="2:8" x14ac:dyDescent="0.25">
      <c r="B107" s="3"/>
      <c r="C107" s="4"/>
      <c r="D107"/>
      <c r="G107" s="47"/>
      <c r="H107" s="19"/>
    </row>
    <row r="108" spans="2:8" x14ac:dyDescent="0.25">
      <c r="B108" s="3"/>
      <c r="C108" s="4"/>
      <c r="D108"/>
      <c r="G108" s="47"/>
      <c r="H108" s="19"/>
    </row>
    <row r="109" spans="2:8" x14ac:dyDescent="0.25">
      <c r="B109" s="3"/>
      <c r="C109" s="4"/>
      <c r="D109"/>
      <c r="G109" s="47"/>
      <c r="H109" s="19"/>
    </row>
    <row r="110" spans="2:8" x14ac:dyDescent="0.25">
      <c r="B110" s="3"/>
      <c r="C110" s="4"/>
      <c r="G110" s="47"/>
      <c r="H110" s="19"/>
    </row>
    <row r="111" spans="2:8" x14ac:dyDescent="0.25">
      <c r="B111" s="3"/>
      <c r="C111" s="4"/>
      <c r="D111"/>
      <c r="G111" s="115"/>
      <c r="H111" s="19"/>
    </row>
    <row r="112" spans="2:8" x14ac:dyDescent="0.25">
      <c r="B112" s="3"/>
      <c r="C112" s="4"/>
      <c r="D112"/>
      <c r="G112" s="115"/>
      <c r="H112" s="19"/>
    </row>
    <row r="113" spans="2:8" x14ac:dyDescent="0.25">
      <c r="B113" s="3"/>
      <c r="C113" s="4"/>
      <c r="D113"/>
      <c r="G113" s="115"/>
      <c r="H113" s="19"/>
    </row>
    <row r="114" spans="2:8" x14ac:dyDescent="0.25">
      <c r="B114" s="3"/>
      <c r="C114" s="4"/>
      <c r="D114"/>
      <c r="G114" s="115"/>
      <c r="H114" s="19"/>
    </row>
    <row r="115" spans="2:8" x14ac:dyDescent="0.25">
      <c r="B115" s="3"/>
      <c r="C115" s="4"/>
      <c r="D115"/>
      <c r="G115" s="115"/>
      <c r="H115" s="19"/>
    </row>
    <row r="116" spans="2:8" x14ac:dyDescent="0.25">
      <c r="B116" s="3"/>
      <c r="C116" s="4"/>
      <c r="D116"/>
      <c r="G116" s="115"/>
      <c r="H116" s="19"/>
    </row>
    <row r="117" spans="2:8" x14ac:dyDescent="0.25">
      <c r="B117" s="3"/>
      <c r="C117" s="4"/>
      <c r="D117"/>
      <c r="G117" s="115"/>
      <c r="H117" s="19"/>
    </row>
    <row r="118" spans="2:8" x14ac:dyDescent="0.25">
      <c r="B118" s="3"/>
      <c r="C118" s="4"/>
      <c r="D118"/>
      <c r="G118" s="115"/>
      <c r="H118" s="19"/>
    </row>
    <row r="119" spans="2:8" x14ac:dyDescent="0.25">
      <c r="B119" s="3"/>
      <c r="C119" s="4"/>
      <c r="D119"/>
      <c r="G119" s="115"/>
      <c r="H119" s="19"/>
    </row>
    <row r="120" spans="2:8" x14ac:dyDescent="0.25">
      <c r="B120" s="3"/>
      <c r="C120" s="4"/>
      <c r="D120"/>
      <c r="G120" s="115"/>
      <c r="H120" s="19"/>
    </row>
    <row r="121" spans="2:8" x14ac:dyDescent="0.25">
      <c r="B121" s="3"/>
      <c r="C121" s="4"/>
      <c r="D121"/>
      <c r="G121" s="115"/>
      <c r="H121" s="19"/>
    </row>
    <row r="122" spans="2:8" x14ac:dyDescent="0.25">
      <c r="B122" s="3"/>
      <c r="C122" s="4"/>
      <c r="D122"/>
      <c r="G122" s="115"/>
      <c r="H122" s="19"/>
    </row>
    <row r="123" spans="2:8" x14ac:dyDescent="0.25">
      <c r="B123" s="3"/>
      <c r="C123" s="4"/>
      <c r="D123"/>
      <c r="G123" s="115"/>
      <c r="H123" s="19"/>
    </row>
    <row r="124" spans="2:8" x14ac:dyDescent="0.25">
      <c r="B124" s="3"/>
      <c r="C124" s="4"/>
      <c r="D124"/>
      <c r="G124" s="115"/>
      <c r="H124" s="19"/>
    </row>
    <row r="125" spans="2:8" x14ac:dyDescent="0.25">
      <c r="B125" s="3"/>
      <c r="C125" s="4"/>
      <c r="D125"/>
      <c r="G125" s="115"/>
      <c r="H125" s="19"/>
    </row>
    <row r="126" spans="2:8" x14ac:dyDescent="0.25">
      <c r="B126" s="3"/>
      <c r="C126" s="4"/>
      <c r="D126"/>
      <c r="G126" s="115"/>
      <c r="H126" s="19"/>
    </row>
    <row r="127" spans="2:8" x14ac:dyDescent="0.25">
      <c r="B127" s="3"/>
      <c r="C127" s="4"/>
      <c r="D127"/>
      <c r="G127" s="115"/>
      <c r="H127" s="19"/>
    </row>
    <row r="128" spans="2:8" x14ac:dyDescent="0.25">
      <c r="B128" s="3"/>
      <c r="C128" s="4"/>
      <c r="D128"/>
      <c r="G128" s="115"/>
      <c r="H128" s="19"/>
    </row>
    <row r="129" spans="2:8" x14ac:dyDescent="0.25">
      <c r="B129" s="3"/>
      <c r="C129" s="4"/>
      <c r="D129"/>
      <c r="G129" s="115"/>
      <c r="H129" s="19"/>
    </row>
    <row r="130" spans="2:8" x14ac:dyDescent="0.25">
      <c r="B130" s="3"/>
      <c r="C130" s="4"/>
      <c r="D130"/>
      <c r="G130" s="115"/>
      <c r="H130" s="19"/>
    </row>
    <row r="131" spans="2:8" x14ac:dyDescent="0.25">
      <c r="B131" s="3"/>
      <c r="C131" s="4"/>
      <c r="D131"/>
      <c r="G131" s="115"/>
      <c r="H131" s="19"/>
    </row>
    <row r="132" spans="2:8" x14ac:dyDescent="0.25">
      <c r="B132" s="3"/>
      <c r="C132" s="4"/>
      <c r="D132"/>
      <c r="G132" s="115"/>
      <c r="H132" s="19"/>
    </row>
    <row r="133" spans="2:8" x14ac:dyDescent="0.25">
      <c r="B133" s="3"/>
      <c r="D133"/>
      <c r="G133" s="115"/>
      <c r="H133" s="19"/>
    </row>
    <row r="134" spans="2:8" x14ac:dyDescent="0.25">
      <c r="B134" s="3"/>
      <c r="D134"/>
      <c r="G134" s="115"/>
      <c r="H134" s="19"/>
    </row>
    <row r="135" spans="2:8" x14ac:dyDescent="0.25">
      <c r="B135" s="3"/>
      <c r="D135"/>
      <c r="G135" s="115"/>
      <c r="H135" s="19"/>
    </row>
    <row r="136" spans="2:8" x14ac:dyDescent="0.25">
      <c r="B136" s="3"/>
      <c r="D136"/>
      <c r="G136" s="115"/>
      <c r="H136" s="19"/>
    </row>
    <row r="137" spans="2:8" x14ac:dyDescent="0.25">
      <c r="B137" s="3"/>
      <c r="D137"/>
      <c r="G137" s="115"/>
      <c r="H137" s="19"/>
    </row>
    <row r="138" spans="2:8" x14ac:dyDescent="0.25">
      <c r="B138" s="3"/>
      <c r="D138"/>
      <c r="G138" s="115"/>
      <c r="H138" s="19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35E-CD50-4312-8F96-E5836B95291A}">
  <sheetPr>
    <pageSetUpPr fitToPage="1"/>
  </sheetPr>
  <dimension ref="A1:M72"/>
  <sheetViews>
    <sheetView showGridLines="0" topLeftCell="A53" zoomScale="80" zoomScaleNormal="80" workbookViewId="0">
      <selection activeCell="G48" sqref="G48"/>
    </sheetView>
  </sheetViews>
  <sheetFormatPr baseColWidth="10" defaultRowHeight="15" x14ac:dyDescent="0.25"/>
  <cols>
    <col min="1" max="1" width="43" bestFit="1" customWidth="1"/>
    <col min="2" max="2" width="14.4257812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11.28515625" customWidth="1"/>
    <col min="7" max="7" width="75.85546875" bestFit="1" customWidth="1"/>
    <col min="8" max="8" width="12.5703125" bestFit="1" customWidth="1"/>
    <col min="9" max="9" width="14.140625" customWidth="1"/>
    <col min="10" max="10" width="15.140625" customWidth="1"/>
  </cols>
  <sheetData>
    <row r="1" spans="1:10" ht="16.5" thickTop="1" thickBot="1" x14ac:dyDescent="0.3">
      <c r="A1" s="116"/>
      <c r="B1" s="116"/>
      <c r="C1" s="116"/>
      <c r="D1" s="116"/>
      <c r="E1" s="116"/>
      <c r="F1" s="116"/>
      <c r="G1" s="116"/>
      <c r="H1" s="118"/>
      <c r="I1" s="58">
        <v>162543.20000000001</v>
      </c>
      <c r="J1" s="117"/>
    </row>
    <row r="2" spans="1:10" ht="30.75" thickTop="1" x14ac:dyDescent="0.25">
      <c r="A2" s="35" t="s">
        <v>0</v>
      </c>
      <c r="B2" s="36" t="s">
        <v>1</v>
      </c>
      <c r="C2" s="35" t="s">
        <v>2</v>
      </c>
      <c r="D2" s="35" t="s">
        <v>3</v>
      </c>
      <c r="E2" s="35" t="s">
        <v>4</v>
      </c>
      <c r="F2" s="35" t="s">
        <v>693</v>
      </c>
      <c r="G2" s="35" t="s">
        <v>23</v>
      </c>
      <c r="H2" s="37" t="s">
        <v>18</v>
      </c>
      <c r="I2" s="58" t="s">
        <v>694</v>
      </c>
      <c r="J2" s="38" t="s">
        <v>456</v>
      </c>
    </row>
    <row r="3" spans="1:10" s="11" customFormat="1" x14ac:dyDescent="0.25">
      <c r="A3" s="147" t="s">
        <v>731</v>
      </c>
      <c r="B3" s="148">
        <v>45870</v>
      </c>
      <c r="C3" s="149" t="s">
        <v>9</v>
      </c>
      <c r="D3" s="149" t="s">
        <v>8</v>
      </c>
      <c r="E3" s="149" t="s">
        <v>10</v>
      </c>
      <c r="F3" s="149" t="s">
        <v>234</v>
      </c>
      <c r="G3" s="149" t="s">
        <v>732</v>
      </c>
      <c r="H3" s="150">
        <v>1446</v>
      </c>
      <c r="I3" s="152">
        <f>I1+H3</f>
        <v>163989.20000000001</v>
      </c>
      <c r="J3" s="151" t="s">
        <v>478</v>
      </c>
    </row>
    <row r="4" spans="1:10" x14ac:dyDescent="0.25">
      <c r="A4" s="49" t="s">
        <v>480</v>
      </c>
      <c r="B4" s="15">
        <v>45870</v>
      </c>
      <c r="C4" s="96" t="s">
        <v>9</v>
      </c>
      <c r="D4" s="49" t="s">
        <v>8</v>
      </c>
      <c r="E4" s="49" t="s">
        <v>10</v>
      </c>
      <c r="F4" s="49" t="s">
        <v>43</v>
      </c>
      <c r="G4" s="49" t="s">
        <v>709</v>
      </c>
      <c r="H4" s="97">
        <v>400</v>
      </c>
      <c r="I4" s="178">
        <f>I3-H4</f>
        <v>163589.20000000001</v>
      </c>
      <c r="J4" s="49" t="s">
        <v>478</v>
      </c>
    </row>
    <row r="5" spans="1:10" x14ac:dyDescent="0.25">
      <c r="A5" s="179" t="s">
        <v>552</v>
      </c>
      <c r="B5" s="180">
        <v>45870</v>
      </c>
      <c r="C5" s="181" t="s">
        <v>9</v>
      </c>
      <c r="D5" s="179" t="s">
        <v>8</v>
      </c>
      <c r="E5" s="179" t="s">
        <v>10</v>
      </c>
      <c r="F5" s="179" t="s">
        <v>43</v>
      </c>
      <c r="G5" s="179" t="s">
        <v>46</v>
      </c>
      <c r="H5" s="182">
        <v>23880.53</v>
      </c>
      <c r="I5" s="178">
        <f>I4-H5</f>
        <v>139708.67000000001</v>
      </c>
      <c r="J5" s="49" t="s">
        <v>478</v>
      </c>
    </row>
    <row r="6" spans="1:10" x14ac:dyDescent="0.25">
      <c r="A6" s="179" t="s">
        <v>552</v>
      </c>
      <c r="B6" s="180">
        <v>45870</v>
      </c>
      <c r="C6" s="181" t="s">
        <v>9</v>
      </c>
      <c r="D6" s="179" t="s">
        <v>8</v>
      </c>
      <c r="E6" s="179" t="s">
        <v>10</v>
      </c>
      <c r="F6" s="179" t="s">
        <v>43</v>
      </c>
      <c r="G6" s="179" t="s">
        <v>46</v>
      </c>
      <c r="H6" s="182">
        <v>56753.04</v>
      </c>
      <c r="I6" s="178">
        <f t="shared" ref="I6:I16" si="0">I5-H6</f>
        <v>82955.63</v>
      </c>
      <c r="J6" s="49" t="s">
        <v>478</v>
      </c>
    </row>
    <row r="7" spans="1:10" x14ac:dyDescent="0.25">
      <c r="A7" s="179" t="s">
        <v>665</v>
      </c>
      <c r="B7" s="180">
        <v>45870</v>
      </c>
      <c r="C7" s="181" t="s">
        <v>9</v>
      </c>
      <c r="D7" s="179" t="s">
        <v>8</v>
      </c>
      <c r="E7" s="179" t="s">
        <v>10</v>
      </c>
      <c r="F7" s="179" t="s">
        <v>43</v>
      </c>
      <c r="G7" s="179" t="s">
        <v>26</v>
      </c>
      <c r="H7" s="182">
        <v>70223.11</v>
      </c>
      <c r="I7" s="178">
        <f t="shared" si="0"/>
        <v>12732.520000000004</v>
      </c>
      <c r="J7" s="49" t="s">
        <v>478</v>
      </c>
    </row>
    <row r="8" spans="1:10" x14ac:dyDescent="0.25">
      <c r="A8" s="49" t="s">
        <v>710</v>
      </c>
      <c r="B8" s="15">
        <v>45870</v>
      </c>
      <c r="C8" s="96" t="s">
        <v>9</v>
      </c>
      <c r="D8" s="49" t="s">
        <v>8</v>
      </c>
      <c r="E8" s="49" t="s">
        <v>10</v>
      </c>
      <c r="F8" s="49" t="s">
        <v>43</v>
      </c>
      <c r="G8" s="49" t="s">
        <v>711</v>
      </c>
      <c r="H8" s="97">
        <v>210</v>
      </c>
      <c r="I8" s="178">
        <f t="shared" si="0"/>
        <v>12522.520000000004</v>
      </c>
      <c r="J8" s="49" t="s">
        <v>478</v>
      </c>
    </row>
    <row r="9" spans="1:10" x14ac:dyDescent="0.25">
      <c r="A9" s="49" t="s">
        <v>655</v>
      </c>
      <c r="B9" s="15">
        <v>45870</v>
      </c>
      <c r="C9" s="96" t="s">
        <v>9</v>
      </c>
      <c r="D9" s="49" t="s">
        <v>8</v>
      </c>
      <c r="E9" s="49" t="s">
        <v>10</v>
      </c>
      <c r="F9" s="49" t="s">
        <v>43</v>
      </c>
      <c r="G9" s="49" t="s">
        <v>669</v>
      </c>
      <c r="H9" s="97">
        <v>700</v>
      </c>
      <c r="I9" s="178">
        <f t="shared" si="0"/>
        <v>11822.520000000004</v>
      </c>
      <c r="J9" s="49" t="s">
        <v>478</v>
      </c>
    </row>
    <row r="10" spans="1:10" x14ac:dyDescent="0.25">
      <c r="A10" s="49" t="s">
        <v>499</v>
      </c>
      <c r="B10" s="15">
        <v>45870</v>
      </c>
      <c r="C10" s="96" t="s">
        <v>9</v>
      </c>
      <c r="D10" s="49" t="s">
        <v>8</v>
      </c>
      <c r="E10" s="49" t="s">
        <v>10</v>
      </c>
      <c r="F10" s="49" t="s">
        <v>43</v>
      </c>
      <c r="G10" s="49" t="s">
        <v>669</v>
      </c>
      <c r="H10" s="97">
        <v>200</v>
      </c>
      <c r="I10" s="178">
        <f t="shared" si="0"/>
        <v>11622.520000000004</v>
      </c>
      <c r="J10" s="49" t="s">
        <v>478</v>
      </c>
    </row>
    <row r="11" spans="1:10" x14ac:dyDescent="0.25">
      <c r="A11" s="49" t="s">
        <v>499</v>
      </c>
      <c r="B11" s="15">
        <v>45870</v>
      </c>
      <c r="C11" s="96" t="s">
        <v>9</v>
      </c>
      <c r="D11" s="49" t="s">
        <v>8</v>
      </c>
      <c r="E11" s="49" t="s">
        <v>10</v>
      </c>
      <c r="F11" s="49" t="s">
        <v>43</v>
      </c>
      <c r="G11" s="49" t="s">
        <v>671</v>
      </c>
      <c r="H11" s="97">
        <v>200</v>
      </c>
      <c r="I11" s="178">
        <f t="shared" si="0"/>
        <v>11422.520000000004</v>
      </c>
      <c r="J11" s="49" t="s">
        <v>478</v>
      </c>
    </row>
    <row r="12" spans="1:10" x14ac:dyDescent="0.25">
      <c r="A12" s="49" t="s">
        <v>489</v>
      </c>
      <c r="B12" s="15">
        <v>45870</v>
      </c>
      <c r="C12" s="96" t="s">
        <v>9</v>
      </c>
      <c r="D12" s="49" t="s">
        <v>8</v>
      </c>
      <c r="E12" s="49" t="s">
        <v>10</v>
      </c>
      <c r="F12" s="49" t="s">
        <v>43</v>
      </c>
      <c r="G12" s="49" t="s">
        <v>669</v>
      </c>
      <c r="H12" s="97">
        <v>600</v>
      </c>
      <c r="I12" s="178">
        <f t="shared" si="0"/>
        <v>10822.520000000004</v>
      </c>
      <c r="J12" s="49" t="s">
        <v>478</v>
      </c>
    </row>
    <row r="13" spans="1:10" x14ac:dyDescent="0.25">
      <c r="A13" s="49" t="s">
        <v>489</v>
      </c>
      <c r="B13" s="15">
        <v>45870</v>
      </c>
      <c r="C13" s="96" t="s">
        <v>9</v>
      </c>
      <c r="D13" s="49" t="s">
        <v>8</v>
      </c>
      <c r="E13" s="49" t="s">
        <v>10</v>
      </c>
      <c r="F13" s="49" t="s">
        <v>43</v>
      </c>
      <c r="G13" s="49" t="s">
        <v>671</v>
      </c>
      <c r="H13" s="97">
        <v>200</v>
      </c>
      <c r="I13" s="178">
        <f t="shared" si="0"/>
        <v>10622.520000000004</v>
      </c>
      <c r="J13" s="49" t="s">
        <v>478</v>
      </c>
    </row>
    <row r="14" spans="1:10" x14ac:dyDescent="0.25">
      <c r="A14" s="49" t="s">
        <v>580</v>
      </c>
      <c r="B14" s="15">
        <v>45870</v>
      </c>
      <c r="C14" s="96" t="s">
        <v>9</v>
      </c>
      <c r="D14" s="49" t="s">
        <v>8</v>
      </c>
      <c r="E14" s="49" t="s">
        <v>10</v>
      </c>
      <c r="F14" s="49" t="s">
        <v>43</v>
      </c>
      <c r="G14" s="49" t="s">
        <v>712</v>
      </c>
      <c r="H14" s="97">
        <v>90</v>
      </c>
      <c r="I14" s="178">
        <f t="shared" si="0"/>
        <v>10532.520000000004</v>
      </c>
      <c r="J14" s="49" t="s">
        <v>478</v>
      </c>
    </row>
    <row r="15" spans="1:10" x14ac:dyDescent="0.25">
      <c r="A15" s="49" t="s">
        <v>673</v>
      </c>
      <c r="B15" s="15">
        <v>45870</v>
      </c>
      <c r="C15" s="96" t="s">
        <v>9</v>
      </c>
      <c r="D15" s="49" t="s">
        <v>8</v>
      </c>
      <c r="E15" s="49" t="s">
        <v>10</v>
      </c>
      <c r="F15" s="49" t="s">
        <v>43</v>
      </c>
      <c r="G15" s="49" t="s">
        <v>669</v>
      </c>
      <c r="H15" s="97">
        <v>500</v>
      </c>
      <c r="I15" s="178">
        <f t="shared" si="0"/>
        <v>10032.520000000004</v>
      </c>
      <c r="J15" s="49" t="s">
        <v>478</v>
      </c>
    </row>
    <row r="16" spans="1:10" x14ac:dyDescent="0.25">
      <c r="A16" s="49" t="s">
        <v>728</v>
      </c>
      <c r="B16" s="15">
        <v>45870</v>
      </c>
      <c r="C16" s="96" t="s">
        <v>9</v>
      </c>
      <c r="D16" s="49" t="s">
        <v>8</v>
      </c>
      <c r="E16" s="49" t="s">
        <v>10</v>
      </c>
      <c r="F16" s="49" t="s">
        <v>43</v>
      </c>
      <c r="G16" s="49" t="s">
        <v>729</v>
      </c>
      <c r="H16" s="97">
        <v>1600</v>
      </c>
      <c r="I16" s="178">
        <f t="shared" si="0"/>
        <v>8432.5200000000041</v>
      </c>
      <c r="J16" s="49" t="s">
        <v>478</v>
      </c>
    </row>
    <row r="17" spans="1:13" s="153" customFormat="1" x14ac:dyDescent="0.25">
      <c r="A17" s="100" t="s">
        <v>733</v>
      </c>
      <c r="B17" s="101">
        <v>45870</v>
      </c>
      <c r="C17" s="109" t="s">
        <v>9</v>
      </c>
      <c r="D17" s="100" t="s">
        <v>8</v>
      </c>
      <c r="E17" s="100" t="s">
        <v>10</v>
      </c>
      <c r="F17" s="100" t="s">
        <v>234</v>
      </c>
      <c r="G17" s="100" t="s">
        <v>734</v>
      </c>
      <c r="H17" s="103">
        <v>2000</v>
      </c>
      <c r="I17" s="217">
        <f>I16+H17</f>
        <v>10432.520000000004</v>
      </c>
      <c r="J17" s="100"/>
    </row>
    <row r="18" spans="1:13" x14ac:dyDescent="0.25">
      <c r="A18" s="49" t="s">
        <v>474</v>
      </c>
      <c r="B18" s="15">
        <v>45871</v>
      </c>
      <c r="C18" s="96" t="s">
        <v>9</v>
      </c>
      <c r="D18" s="49" t="s">
        <v>8</v>
      </c>
      <c r="E18" s="49" t="s">
        <v>10</v>
      </c>
      <c r="F18" s="49" t="s">
        <v>43</v>
      </c>
      <c r="G18" s="49" t="s">
        <v>713</v>
      </c>
      <c r="H18" s="97">
        <v>500</v>
      </c>
      <c r="I18" s="178">
        <f>I17-H18</f>
        <v>9932.5200000000041</v>
      </c>
      <c r="J18" s="49" t="s">
        <v>478</v>
      </c>
    </row>
    <row r="19" spans="1:13" x14ac:dyDescent="0.25">
      <c r="A19" s="49" t="s">
        <v>474</v>
      </c>
      <c r="B19" s="15">
        <v>45871</v>
      </c>
      <c r="C19" s="96" t="s">
        <v>9</v>
      </c>
      <c r="D19" s="49" t="s">
        <v>8</v>
      </c>
      <c r="E19" s="49" t="s">
        <v>10</v>
      </c>
      <c r="F19" s="49" t="s">
        <v>43</v>
      </c>
      <c r="G19" s="49" t="s">
        <v>714</v>
      </c>
      <c r="H19" s="97">
        <v>50</v>
      </c>
      <c r="I19" s="178">
        <f>I18-H19</f>
        <v>9882.5200000000041</v>
      </c>
      <c r="J19" s="49" t="s">
        <v>478</v>
      </c>
    </row>
    <row r="20" spans="1:13" x14ac:dyDescent="0.25">
      <c r="A20" s="49" t="s">
        <v>474</v>
      </c>
      <c r="B20" s="15">
        <v>45871</v>
      </c>
      <c r="C20" s="96" t="s">
        <v>9</v>
      </c>
      <c r="D20" s="49" t="s">
        <v>8</v>
      </c>
      <c r="E20" s="49" t="s">
        <v>10</v>
      </c>
      <c r="F20" s="49" t="s">
        <v>43</v>
      </c>
      <c r="G20" s="49" t="s">
        <v>715</v>
      </c>
      <c r="H20" s="97">
        <v>400</v>
      </c>
      <c r="I20" s="178">
        <f t="shared" ref="I20:I41" si="1">I19-H20</f>
        <v>9482.5200000000041</v>
      </c>
      <c r="J20" s="49" t="s">
        <v>478</v>
      </c>
    </row>
    <row r="21" spans="1:13" x14ac:dyDescent="0.25">
      <c r="A21" s="49" t="s">
        <v>577</v>
      </c>
      <c r="B21" s="15">
        <v>45871</v>
      </c>
      <c r="C21" s="96" t="s">
        <v>9</v>
      </c>
      <c r="D21" s="49" t="s">
        <v>8</v>
      </c>
      <c r="E21" s="49" t="s">
        <v>10</v>
      </c>
      <c r="F21" s="49" t="s">
        <v>43</v>
      </c>
      <c r="G21" s="49" t="s">
        <v>716</v>
      </c>
      <c r="H21" s="97">
        <v>700</v>
      </c>
      <c r="I21" s="178">
        <f t="shared" si="1"/>
        <v>8782.5200000000041</v>
      </c>
      <c r="J21" s="49" t="s">
        <v>478</v>
      </c>
    </row>
    <row r="22" spans="1:13" x14ac:dyDescent="0.25">
      <c r="A22" s="49" t="s">
        <v>577</v>
      </c>
      <c r="B22" s="15">
        <v>45871</v>
      </c>
      <c r="C22" s="96" t="s">
        <v>9</v>
      </c>
      <c r="D22" s="49" t="s">
        <v>8</v>
      </c>
      <c r="E22" s="49" t="s">
        <v>10</v>
      </c>
      <c r="F22" s="49" t="s">
        <v>43</v>
      </c>
      <c r="G22" s="49" t="s">
        <v>717</v>
      </c>
      <c r="H22" s="97">
        <v>150</v>
      </c>
      <c r="I22" s="178">
        <f t="shared" si="1"/>
        <v>8632.5200000000041</v>
      </c>
      <c r="J22" s="49" t="s">
        <v>478</v>
      </c>
    </row>
    <row r="23" spans="1:13" x14ac:dyDescent="0.25">
      <c r="A23" s="49" t="s">
        <v>575</v>
      </c>
      <c r="B23" s="15">
        <v>45871</v>
      </c>
      <c r="C23" s="96" t="s">
        <v>9</v>
      </c>
      <c r="D23" s="49" t="s">
        <v>8</v>
      </c>
      <c r="E23" s="49" t="s">
        <v>10</v>
      </c>
      <c r="F23" s="49" t="s">
        <v>43</v>
      </c>
      <c r="G23" s="49" t="s">
        <v>718</v>
      </c>
      <c r="H23" s="97">
        <v>400</v>
      </c>
      <c r="I23" s="178">
        <f t="shared" si="1"/>
        <v>8232.5200000000041</v>
      </c>
      <c r="J23" s="49" t="s">
        <v>478</v>
      </c>
    </row>
    <row r="24" spans="1:13" x14ac:dyDescent="0.25">
      <c r="A24" s="49" t="s">
        <v>723</v>
      </c>
      <c r="B24" s="15">
        <v>45871</v>
      </c>
      <c r="C24" s="96" t="s">
        <v>9</v>
      </c>
      <c r="D24" s="49" t="s">
        <v>8</v>
      </c>
      <c r="E24" s="49" t="s">
        <v>10</v>
      </c>
      <c r="F24" s="49" t="s">
        <v>43</v>
      </c>
      <c r="G24" s="49" t="s">
        <v>724</v>
      </c>
      <c r="H24" s="97">
        <v>479</v>
      </c>
      <c r="I24" s="178">
        <f t="shared" si="1"/>
        <v>7753.5200000000041</v>
      </c>
      <c r="J24" s="49" t="s">
        <v>478</v>
      </c>
    </row>
    <row r="25" spans="1:13" x14ac:dyDescent="0.25">
      <c r="A25" s="49" t="s">
        <v>604</v>
      </c>
      <c r="B25" s="15">
        <v>45871</v>
      </c>
      <c r="C25" s="96" t="s">
        <v>9</v>
      </c>
      <c r="D25" s="49" t="s">
        <v>8</v>
      </c>
      <c r="E25" s="49" t="s">
        <v>10</v>
      </c>
      <c r="F25" s="49" t="s">
        <v>43</v>
      </c>
      <c r="G25" s="49" t="s">
        <v>32</v>
      </c>
      <c r="H25" s="97">
        <v>449</v>
      </c>
      <c r="I25" s="178">
        <f t="shared" si="1"/>
        <v>7304.5200000000041</v>
      </c>
      <c r="J25" s="49" t="s">
        <v>478</v>
      </c>
    </row>
    <row r="26" spans="1:13" x14ac:dyDescent="0.25">
      <c r="A26" s="49" t="s">
        <v>719</v>
      </c>
      <c r="B26" s="15">
        <v>45873</v>
      </c>
      <c r="C26" s="96" t="s">
        <v>9</v>
      </c>
      <c r="D26" s="49" t="s">
        <v>8</v>
      </c>
      <c r="E26" s="49" t="s">
        <v>10</v>
      </c>
      <c r="F26" s="49" t="s">
        <v>43</v>
      </c>
      <c r="G26" s="49" t="s">
        <v>720</v>
      </c>
      <c r="H26" s="97">
        <v>105</v>
      </c>
      <c r="I26" s="178">
        <f t="shared" si="1"/>
        <v>7199.5200000000041</v>
      </c>
      <c r="J26" s="49" t="s">
        <v>478</v>
      </c>
    </row>
    <row r="27" spans="1:13" x14ac:dyDescent="0.25">
      <c r="A27" s="49" t="s">
        <v>480</v>
      </c>
      <c r="B27" s="15">
        <v>45873</v>
      </c>
      <c r="C27" s="96" t="s">
        <v>9</v>
      </c>
      <c r="D27" s="49" t="s">
        <v>8</v>
      </c>
      <c r="E27" s="49" t="s">
        <v>10</v>
      </c>
      <c r="F27" s="49" t="s">
        <v>43</v>
      </c>
      <c r="G27" s="49" t="s">
        <v>721</v>
      </c>
      <c r="H27" s="97">
        <v>400</v>
      </c>
      <c r="I27" s="178">
        <f t="shared" si="1"/>
        <v>6799.5200000000041</v>
      </c>
      <c r="J27" s="49" t="s">
        <v>478</v>
      </c>
    </row>
    <row r="28" spans="1:13" x14ac:dyDescent="0.25">
      <c r="A28" s="49" t="s">
        <v>489</v>
      </c>
      <c r="B28" s="15">
        <v>45873</v>
      </c>
      <c r="C28" s="96" t="s">
        <v>9</v>
      </c>
      <c r="D28" s="49" t="s">
        <v>8</v>
      </c>
      <c r="E28" s="49" t="s">
        <v>10</v>
      </c>
      <c r="F28" s="49" t="s">
        <v>43</v>
      </c>
      <c r="G28" s="49" t="s">
        <v>671</v>
      </c>
      <c r="H28" s="97">
        <v>200</v>
      </c>
      <c r="I28" s="178">
        <f t="shared" si="1"/>
        <v>6599.5200000000041</v>
      </c>
      <c r="J28" s="49" t="s">
        <v>478</v>
      </c>
      <c r="M28" t="s">
        <v>735</v>
      </c>
    </row>
    <row r="29" spans="1:13" x14ac:dyDescent="0.25">
      <c r="A29" s="49" t="s">
        <v>489</v>
      </c>
      <c r="B29" s="15">
        <v>45873</v>
      </c>
      <c r="C29" s="96" t="s">
        <v>9</v>
      </c>
      <c r="D29" s="49" t="s">
        <v>8</v>
      </c>
      <c r="E29" s="49" t="s">
        <v>10</v>
      </c>
      <c r="F29" s="49" t="s">
        <v>43</v>
      </c>
      <c r="G29" s="49" t="s">
        <v>727</v>
      </c>
      <c r="H29" s="97">
        <v>200</v>
      </c>
      <c r="I29" s="178">
        <f t="shared" si="1"/>
        <v>6399.5200000000041</v>
      </c>
      <c r="J29" s="49" t="s">
        <v>478</v>
      </c>
    </row>
    <row r="30" spans="1:13" x14ac:dyDescent="0.25">
      <c r="A30" s="49" t="s">
        <v>499</v>
      </c>
      <c r="B30" s="15">
        <v>45873</v>
      </c>
      <c r="C30" s="96" t="s">
        <v>9</v>
      </c>
      <c r="D30" s="49" t="s">
        <v>8</v>
      </c>
      <c r="E30" s="49" t="s">
        <v>10</v>
      </c>
      <c r="F30" s="49" t="s">
        <v>43</v>
      </c>
      <c r="G30" s="49" t="s">
        <v>669</v>
      </c>
      <c r="H30" s="97">
        <v>400</v>
      </c>
      <c r="I30" s="178">
        <f t="shared" si="1"/>
        <v>5999.5200000000041</v>
      </c>
      <c r="J30" s="49" t="s">
        <v>478</v>
      </c>
      <c r="L30" s="47">
        <v>1000</v>
      </c>
      <c r="M30" t="s">
        <v>736</v>
      </c>
    </row>
    <row r="31" spans="1:13" x14ac:dyDescent="0.25">
      <c r="A31" s="49" t="s">
        <v>489</v>
      </c>
      <c r="B31" s="15">
        <v>45874</v>
      </c>
      <c r="C31" s="96" t="s">
        <v>9</v>
      </c>
      <c r="D31" s="49" t="s">
        <v>8</v>
      </c>
      <c r="E31" s="49" t="s">
        <v>10</v>
      </c>
      <c r="F31" s="49" t="s">
        <v>43</v>
      </c>
      <c r="G31" s="49" t="s">
        <v>669</v>
      </c>
      <c r="H31" s="97">
        <v>300</v>
      </c>
      <c r="I31" s="178">
        <f t="shared" si="1"/>
        <v>5699.5200000000041</v>
      </c>
      <c r="J31" s="49" t="s">
        <v>478</v>
      </c>
      <c r="L31" s="47">
        <v>340</v>
      </c>
      <c r="M31" t="s">
        <v>737</v>
      </c>
    </row>
    <row r="32" spans="1:13" x14ac:dyDescent="0.25">
      <c r="A32" s="49" t="s">
        <v>499</v>
      </c>
      <c r="B32" s="15">
        <v>45874</v>
      </c>
      <c r="C32" s="96" t="s">
        <v>9</v>
      </c>
      <c r="D32" s="49" t="s">
        <v>8</v>
      </c>
      <c r="E32" s="49" t="s">
        <v>10</v>
      </c>
      <c r="F32" s="49" t="s">
        <v>43</v>
      </c>
      <c r="G32" s="49" t="s">
        <v>669</v>
      </c>
      <c r="H32" s="97">
        <v>200</v>
      </c>
      <c r="I32" s="178">
        <f t="shared" si="1"/>
        <v>5499.5200000000041</v>
      </c>
      <c r="J32" s="49" t="s">
        <v>478</v>
      </c>
      <c r="L32" s="173">
        <v>400</v>
      </c>
      <c r="M32" t="s">
        <v>738</v>
      </c>
    </row>
    <row r="33" spans="1:12" x14ac:dyDescent="0.25">
      <c r="A33" s="49" t="s">
        <v>480</v>
      </c>
      <c r="B33" s="15">
        <v>45874</v>
      </c>
      <c r="C33" s="96" t="s">
        <v>9</v>
      </c>
      <c r="D33" s="49" t="s">
        <v>8</v>
      </c>
      <c r="E33" s="49" t="s">
        <v>10</v>
      </c>
      <c r="F33" s="49" t="s">
        <v>43</v>
      </c>
      <c r="G33" s="49" t="s">
        <v>722</v>
      </c>
      <c r="H33" s="97">
        <v>400</v>
      </c>
      <c r="I33" s="178">
        <f t="shared" si="1"/>
        <v>5099.5200000000041</v>
      </c>
      <c r="J33" s="49" t="s">
        <v>478</v>
      </c>
      <c r="L33" s="19">
        <f>SUM(L30:L32)</f>
        <v>1740</v>
      </c>
    </row>
    <row r="34" spans="1:12" x14ac:dyDescent="0.25">
      <c r="A34" s="49" t="s">
        <v>499</v>
      </c>
      <c r="B34" s="15">
        <v>45875</v>
      </c>
      <c r="C34" s="96" t="s">
        <v>9</v>
      </c>
      <c r="D34" s="49" t="s">
        <v>8</v>
      </c>
      <c r="E34" s="49" t="s">
        <v>10</v>
      </c>
      <c r="F34" s="49" t="s">
        <v>43</v>
      </c>
      <c r="G34" s="49" t="s">
        <v>718</v>
      </c>
      <c r="H34" s="97">
        <v>200</v>
      </c>
      <c r="I34" s="178">
        <f t="shared" si="1"/>
        <v>4899.5200000000041</v>
      </c>
      <c r="J34" s="49" t="s">
        <v>478</v>
      </c>
    </row>
    <row r="35" spans="1:12" x14ac:dyDescent="0.25">
      <c r="A35" s="49" t="s">
        <v>489</v>
      </c>
      <c r="B35" s="15">
        <v>45875</v>
      </c>
      <c r="C35" s="96" t="s">
        <v>9</v>
      </c>
      <c r="D35" s="49" t="s">
        <v>8</v>
      </c>
      <c r="E35" s="49" t="s">
        <v>10</v>
      </c>
      <c r="F35" s="49" t="s">
        <v>43</v>
      </c>
      <c r="G35" s="49" t="s">
        <v>669</v>
      </c>
      <c r="H35" s="97">
        <v>200</v>
      </c>
      <c r="I35" s="178">
        <f t="shared" si="1"/>
        <v>4699.5200000000041</v>
      </c>
      <c r="J35" s="49" t="s">
        <v>478</v>
      </c>
    </row>
    <row r="36" spans="1:12" x14ac:dyDescent="0.25">
      <c r="A36" s="49" t="s">
        <v>561</v>
      </c>
      <c r="B36" s="15">
        <v>45875</v>
      </c>
      <c r="C36" s="96" t="s">
        <v>9</v>
      </c>
      <c r="D36" s="49" t="s">
        <v>8</v>
      </c>
      <c r="E36" s="49" t="s">
        <v>10</v>
      </c>
      <c r="F36" s="49" t="s">
        <v>43</v>
      </c>
      <c r="G36" s="49" t="s">
        <v>641</v>
      </c>
      <c r="H36" s="97">
        <v>100</v>
      </c>
      <c r="I36" s="178">
        <f t="shared" si="1"/>
        <v>4599.5200000000041</v>
      </c>
      <c r="J36" s="49" t="s">
        <v>478</v>
      </c>
    </row>
    <row r="37" spans="1:12" x14ac:dyDescent="0.25">
      <c r="A37" s="49" t="s">
        <v>480</v>
      </c>
      <c r="B37" s="15">
        <v>45876</v>
      </c>
      <c r="C37" s="96" t="s">
        <v>9</v>
      </c>
      <c r="D37" s="49" t="s">
        <v>8</v>
      </c>
      <c r="E37" s="49" t="s">
        <v>10</v>
      </c>
      <c r="F37" s="49" t="s">
        <v>43</v>
      </c>
      <c r="G37" s="49" t="s">
        <v>630</v>
      </c>
      <c r="H37" s="97">
        <v>400</v>
      </c>
      <c r="I37" s="178">
        <f t="shared" si="1"/>
        <v>4199.5200000000041</v>
      </c>
      <c r="J37" s="49" t="s">
        <v>478</v>
      </c>
    </row>
    <row r="38" spans="1:12" x14ac:dyDescent="0.25">
      <c r="A38" s="49" t="s">
        <v>499</v>
      </c>
      <c r="B38" s="174">
        <v>45876</v>
      </c>
      <c r="C38" s="96" t="s">
        <v>9</v>
      </c>
      <c r="D38" s="49" t="s">
        <v>8</v>
      </c>
      <c r="E38" s="49" t="s">
        <v>10</v>
      </c>
      <c r="F38" s="49" t="s">
        <v>43</v>
      </c>
      <c r="G38" s="49" t="s">
        <v>760</v>
      </c>
      <c r="H38" s="97">
        <v>200</v>
      </c>
      <c r="I38" s="178">
        <f t="shared" si="1"/>
        <v>3999.5200000000041</v>
      </c>
      <c r="J38" s="49"/>
    </row>
    <row r="39" spans="1:12" x14ac:dyDescent="0.25">
      <c r="A39" s="49" t="s">
        <v>489</v>
      </c>
      <c r="B39" s="174">
        <v>45876</v>
      </c>
      <c r="C39" s="96" t="s">
        <v>9</v>
      </c>
      <c r="D39" s="49" t="s">
        <v>8</v>
      </c>
      <c r="E39" s="49" t="s">
        <v>10</v>
      </c>
      <c r="F39" s="49" t="s">
        <v>43</v>
      </c>
      <c r="G39" s="49" t="s">
        <v>741</v>
      </c>
      <c r="H39" s="97">
        <v>200</v>
      </c>
      <c r="I39" s="178">
        <f t="shared" si="1"/>
        <v>3799.5200000000041</v>
      </c>
      <c r="J39" s="49" t="s">
        <v>478</v>
      </c>
    </row>
    <row r="40" spans="1:12" x14ac:dyDescent="0.25">
      <c r="A40" s="175" t="s">
        <v>684</v>
      </c>
      <c r="B40" s="3">
        <v>45876</v>
      </c>
      <c r="C40" s="176" t="s">
        <v>9</v>
      </c>
      <c r="D40" s="175" t="s">
        <v>8</v>
      </c>
      <c r="E40" s="175" t="s">
        <v>10</v>
      </c>
      <c r="F40" s="175" t="s">
        <v>43</v>
      </c>
      <c r="G40" s="175" t="s">
        <v>758</v>
      </c>
      <c r="H40" s="177">
        <v>400</v>
      </c>
      <c r="I40" s="178">
        <f t="shared" si="1"/>
        <v>3399.5200000000041</v>
      </c>
      <c r="J40" s="49" t="s">
        <v>478</v>
      </c>
    </row>
    <row r="41" spans="1:12" x14ac:dyDescent="0.25">
      <c r="A41" s="49" t="s">
        <v>474</v>
      </c>
      <c r="B41" s="15">
        <v>45877</v>
      </c>
      <c r="C41" s="96" t="s">
        <v>9</v>
      </c>
      <c r="D41" s="49" t="s">
        <v>8</v>
      </c>
      <c r="E41" s="49" t="s">
        <v>10</v>
      </c>
      <c r="F41" s="49" t="s">
        <v>43</v>
      </c>
      <c r="G41" s="49" t="s">
        <v>757</v>
      </c>
      <c r="H41" s="97">
        <v>246</v>
      </c>
      <c r="I41" s="178">
        <f t="shared" si="1"/>
        <v>3153.5200000000041</v>
      </c>
      <c r="J41" s="49" t="s">
        <v>478</v>
      </c>
    </row>
    <row r="42" spans="1:12" x14ac:dyDescent="0.25">
      <c r="A42" s="100" t="s">
        <v>759</v>
      </c>
      <c r="B42" s="101">
        <v>45878</v>
      </c>
      <c r="C42" s="102">
        <v>56244</v>
      </c>
      <c r="D42" s="100" t="s">
        <v>8</v>
      </c>
      <c r="E42" s="100" t="s">
        <v>10</v>
      </c>
      <c r="F42" s="100" t="s">
        <v>234</v>
      </c>
      <c r="G42" s="100" t="s">
        <v>759</v>
      </c>
      <c r="H42" s="103">
        <v>97741</v>
      </c>
      <c r="I42" s="218">
        <f>I41+H42</f>
        <v>100894.52</v>
      </c>
      <c r="J42" s="100" t="s">
        <v>478</v>
      </c>
    </row>
    <row r="43" spans="1:12" x14ac:dyDescent="0.25">
      <c r="A43" s="100" t="s">
        <v>759</v>
      </c>
      <c r="B43" s="101">
        <v>45878</v>
      </c>
      <c r="C43" s="102">
        <v>56244</v>
      </c>
      <c r="D43" s="100" t="s">
        <v>8</v>
      </c>
      <c r="E43" s="100" t="s">
        <v>10</v>
      </c>
      <c r="F43" s="100" t="s">
        <v>234</v>
      </c>
      <c r="G43" s="100" t="s">
        <v>759</v>
      </c>
      <c r="H43" s="103">
        <v>65</v>
      </c>
      <c r="I43" s="218">
        <f>I42+H43</f>
        <v>100959.52</v>
      </c>
      <c r="J43" s="100" t="s">
        <v>478</v>
      </c>
    </row>
    <row r="44" spans="1:12" x14ac:dyDescent="0.25">
      <c r="A44" s="49" t="s">
        <v>665</v>
      </c>
      <c r="B44" s="15">
        <v>45877</v>
      </c>
      <c r="C44" s="96" t="s">
        <v>9</v>
      </c>
      <c r="D44" s="49" t="s">
        <v>8</v>
      </c>
      <c r="E44" s="49" t="s">
        <v>10</v>
      </c>
      <c r="F44" s="49" t="s">
        <v>43</v>
      </c>
      <c r="G44" s="49" t="s">
        <v>26</v>
      </c>
      <c r="H44" s="97">
        <v>82396.33</v>
      </c>
      <c r="I44" s="178">
        <f>I43-H44</f>
        <v>18563.190000000002</v>
      </c>
      <c r="J44" s="49" t="s">
        <v>478</v>
      </c>
    </row>
    <row r="45" spans="1:12" x14ac:dyDescent="0.25">
      <c r="A45" s="49" t="s">
        <v>480</v>
      </c>
      <c r="B45" s="15">
        <v>45846</v>
      </c>
      <c r="C45" s="96" t="s">
        <v>9</v>
      </c>
      <c r="D45" s="49" t="s">
        <v>8</v>
      </c>
      <c r="E45" s="49" t="s">
        <v>10</v>
      </c>
      <c r="F45" s="49" t="s">
        <v>43</v>
      </c>
      <c r="G45" s="49" t="s">
        <v>761</v>
      </c>
      <c r="H45" s="97">
        <v>400</v>
      </c>
      <c r="I45" s="178">
        <f>I44-H45</f>
        <v>18163.190000000002</v>
      </c>
      <c r="J45" s="49" t="s">
        <v>478</v>
      </c>
    </row>
    <row r="46" spans="1:12" x14ac:dyDescent="0.25">
      <c r="A46" s="49" t="s">
        <v>499</v>
      </c>
      <c r="B46" s="15">
        <v>45877</v>
      </c>
      <c r="C46" s="96" t="s">
        <v>9</v>
      </c>
      <c r="D46" s="49" t="s">
        <v>8</v>
      </c>
      <c r="E46" s="49" t="s">
        <v>10</v>
      </c>
      <c r="F46" s="49" t="s">
        <v>43</v>
      </c>
      <c r="G46" s="49" t="s">
        <v>762</v>
      </c>
      <c r="H46" s="97">
        <v>200</v>
      </c>
      <c r="I46" s="178">
        <f t="shared" ref="I46:I72" si="2">I45-H46</f>
        <v>17963.190000000002</v>
      </c>
      <c r="J46" s="49" t="s">
        <v>478</v>
      </c>
    </row>
    <row r="47" spans="1:12" x14ac:dyDescent="0.25">
      <c r="A47" s="49" t="s">
        <v>499</v>
      </c>
      <c r="B47" s="15">
        <v>45877</v>
      </c>
      <c r="C47" s="96" t="s">
        <v>9</v>
      </c>
      <c r="D47" s="49" t="s">
        <v>8</v>
      </c>
      <c r="E47" s="49" t="s">
        <v>10</v>
      </c>
      <c r="F47" s="49" t="s">
        <v>43</v>
      </c>
      <c r="G47" s="49" t="s">
        <v>669</v>
      </c>
      <c r="H47" s="97">
        <v>500</v>
      </c>
      <c r="I47" s="178">
        <f t="shared" si="2"/>
        <v>17463.190000000002</v>
      </c>
      <c r="J47" s="49" t="s">
        <v>478</v>
      </c>
    </row>
    <row r="48" spans="1:12" x14ac:dyDescent="0.25">
      <c r="A48" s="49" t="s">
        <v>489</v>
      </c>
      <c r="B48" s="15">
        <v>45877</v>
      </c>
      <c r="C48" s="96" t="s">
        <v>9</v>
      </c>
      <c r="D48" s="49" t="s">
        <v>8</v>
      </c>
      <c r="E48" s="49" t="s">
        <v>10</v>
      </c>
      <c r="F48" s="49" t="s">
        <v>43</v>
      </c>
      <c r="G48" s="49" t="s">
        <v>669</v>
      </c>
      <c r="H48" s="97">
        <v>600</v>
      </c>
      <c r="I48" s="178">
        <f t="shared" si="2"/>
        <v>16863.190000000002</v>
      </c>
      <c r="J48" s="49" t="s">
        <v>478</v>
      </c>
    </row>
    <row r="49" spans="1:10" x14ac:dyDescent="0.25">
      <c r="A49" s="49" t="s">
        <v>489</v>
      </c>
      <c r="B49" s="15">
        <v>45877</v>
      </c>
      <c r="C49" s="96" t="s">
        <v>9</v>
      </c>
      <c r="D49" s="49" t="s">
        <v>8</v>
      </c>
      <c r="E49" s="49" t="s">
        <v>10</v>
      </c>
      <c r="F49" s="49" t="s">
        <v>43</v>
      </c>
      <c r="G49" s="49" t="s">
        <v>741</v>
      </c>
      <c r="H49" s="97">
        <v>200</v>
      </c>
      <c r="I49" s="178">
        <f t="shared" si="2"/>
        <v>16663.190000000002</v>
      </c>
      <c r="J49" s="49" t="s">
        <v>478</v>
      </c>
    </row>
    <row r="50" spans="1:10" x14ac:dyDescent="0.25">
      <c r="A50" s="49" t="s">
        <v>656</v>
      </c>
      <c r="B50" s="15">
        <v>45877</v>
      </c>
      <c r="C50" s="96" t="s">
        <v>9</v>
      </c>
      <c r="D50" s="49" t="s">
        <v>8</v>
      </c>
      <c r="E50" s="49" t="s">
        <v>10</v>
      </c>
      <c r="F50" s="49" t="s">
        <v>43</v>
      </c>
      <c r="G50" s="49" t="s">
        <v>669</v>
      </c>
      <c r="H50" s="97">
        <v>100</v>
      </c>
      <c r="I50" s="178">
        <f t="shared" si="2"/>
        <v>16563.190000000002</v>
      </c>
      <c r="J50" s="49" t="s">
        <v>478</v>
      </c>
    </row>
    <row r="51" spans="1:10" x14ac:dyDescent="0.25">
      <c r="A51" s="49" t="s">
        <v>654</v>
      </c>
      <c r="B51" s="15">
        <v>45877</v>
      </c>
      <c r="C51" s="96" t="s">
        <v>9</v>
      </c>
      <c r="D51" s="49" t="s">
        <v>8</v>
      </c>
      <c r="E51" s="49" t="s">
        <v>10</v>
      </c>
      <c r="F51" s="49" t="s">
        <v>43</v>
      </c>
      <c r="G51" s="49" t="s">
        <v>669</v>
      </c>
      <c r="H51" s="97">
        <v>400</v>
      </c>
      <c r="I51" s="178">
        <f t="shared" si="2"/>
        <v>16163.190000000002</v>
      </c>
      <c r="J51" s="49" t="s">
        <v>478</v>
      </c>
    </row>
    <row r="52" spans="1:10" x14ac:dyDescent="0.25">
      <c r="A52" s="49" t="s">
        <v>655</v>
      </c>
      <c r="B52" s="15">
        <v>45877</v>
      </c>
      <c r="C52" s="96" t="s">
        <v>9</v>
      </c>
      <c r="D52" s="49" t="s">
        <v>8</v>
      </c>
      <c r="E52" s="49" t="s">
        <v>10</v>
      </c>
      <c r="F52" s="49" t="s">
        <v>43</v>
      </c>
      <c r="G52" s="49" t="s">
        <v>669</v>
      </c>
      <c r="H52" s="97">
        <v>700</v>
      </c>
      <c r="I52" s="178">
        <f t="shared" si="2"/>
        <v>15463.190000000002</v>
      </c>
      <c r="J52" s="49" t="s">
        <v>478</v>
      </c>
    </row>
    <row r="53" spans="1:10" x14ac:dyDescent="0.25">
      <c r="A53" s="49" t="s">
        <v>673</v>
      </c>
      <c r="B53" s="15">
        <v>45877</v>
      </c>
      <c r="C53" s="96" t="s">
        <v>9</v>
      </c>
      <c r="D53" s="49" t="s">
        <v>8</v>
      </c>
      <c r="E53" s="49" t="s">
        <v>10</v>
      </c>
      <c r="F53" s="49" t="s">
        <v>43</v>
      </c>
      <c r="G53" s="49" t="s">
        <v>669</v>
      </c>
      <c r="H53" s="97">
        <v>400</v>
      </c>
      <c r="I53" s="178">
        <f t="shared" si="2"/>
        <v>15063.190000000002</v>
      </c>
      <c r="J53" s="49" t="s">
        <v>478</v>
      </c>
    </row>
    <row r="54" spans="1:10" x14ac:dyDescent="0.25">
      <c r="A54" s="49" t="s">
        <v>763</v>
      </c>
      <c r="B54" s="15">
        <v>45877</v>
      </c>
      <c r="C54" s="96" t="s">
        <v>9</v>
      </c>
      <c r="D54" s="49" t="s">
        <v>8</v>
      </c>
      <c r="E54" s="49" t="s">
        <v>10</v>
      </c>
      <c r="F54" s="49" t="s">
        <v>43</v>
      </c>
      <c r="G54" s="49" t="s">
        <v>764</v>
      </c>
      <c r="H54" s="97">
        <v>119</v>
      </c>
      <c r="I54" s="178">
        <f t="shared" si="2"/>
        <v>14944.190000000002</v>
      </c>
      <c r="J54" s="49" t="s">
        <v>478</v>
      </c>
    </row>
    <row r="55" spans="1:10" x14ac:dyDescent="0.25">
      <c r="A55" s="49" t="s">
        <v>524</v>
      </c>
      <c r="B55" s="15">
        <v>45877</v>
      </c>
      <c r="C55" s="96" t="s">
        <v>9</v>
      </c>
      <c r="D55" s="49" t="s">
        <v>8</v>
      </c>
      <c r="E55" s="49" t="s">
        <v>10</v>
      </c>
      <c r="F55" s="49" t="s">
        <v>43</v>
      </c>
      <c r="G55" s="49" t="s">
        <v>765</v>
      </c>
      <c r="H55" s="97">
        <v>400</v>
      </c>
      <c r="I55" s="178">
        <f t="shared" si="2"/>
        <v>14544.190000000002</v>
      </c>
      <c r="J55" s="49" t="s">
        <v>478</v>
      </c>
    </row>
    <row r="56" spans="1:10" x14ac:dyDescent="0.25">
      <c r="A56" s="49" t="s">
        <v>474</v>
      </c>
      <c r="B56" s="15">
        <v>45877</v>
      </c>
      <c r="C56" s="96" t="s">
        <v>9</v>
      </c>
      <c r="D56" s="49" t="s">
        <v>8</v>
      </c>
      <c r="E56" s="49" t="s">
        <v>10</v>
      </c>
      <c r="F56" s="49" t="s">
        <v>43</v>
      </c>
      <c r="G56" s="49" t="s">
        <v>766</v>
      </c>
      <c r="H56" s="97">
        <v>100</v>
      </c>
      <c r="I56" s="178">
        <f t="shared" si="2"/>
        <v>14444.190000000002</v>
      </c>
      <c r="J56" s="49" t="s">
        <v>478</v>
      </c>
    </row>
    <row r="57" spans="1:10" x14ac:dyDescent="0.25">
      <c r="A57" s="49" t="s">
        <v>474</v>
      </c>
      <c r="B57" s="15">
        <v>45877</v>
      </c>
      <c r="C57" s="96" t="s">
        <v>9</v>
      </c>
      <c r="D57" s="49" t="s">
        <v>8</v>
      </c>
      <c r="E57" s="49" t="s">
        <v>10</v>
      </c>
      <c r="F57" s="49" t="s">
        <v>43</v>
      </c>
      <c r="G57" s="49" t="s">
        <v>767</v>
      </c>
      <c r="H57" s="97">
        <v>250</v>
      </c>
      <c r="I57" s="178">
        <f t="shared" si="2"/>
        <v>14194.190000000002</v>
      </c>
      <c r="J57" s="49" t="s">
        <v>478</v>
      </c>
    </row>
    <row r="58" spans="1:10" x14ac:dyDescent="0.25">
      <c r="A58" s="49" t="s">
        <v>577</v>
      </c>
      <c r="B58" s="15">
        <v>45877</v>
      </c>
      <c r="C58" s="96" t="s">
        <v>9</v>
      </c>
      <c r="D58" s="49" t="s">
        <v>8</v>
      </c>
      <c r="E58" s="49" t="s">
        <v>10</v>
      </c>
      <c r="F58" s="49" t="s">
        <v>43</v>
      </c>
      <c r="G58" s="49" t="s">
        <v>768</v>
      </c>
      <c r="H58" s="97">
        <v>700</v>
      </c>
      <c r="I58" s="178">
        <f t="shared" si="2"/>
        <v>13494.190000000002</v>
      </c>
      <c r="J58" s="49" t="s">
        <v>478</v>
      </c>
    </row>
    <row r="59" spans="1:10" x14ac:dyDescent="0.25">
      <c r="A59" s="49" t="s">
        <v>552</v>
      </c>
      <c r="B59" s="15">
        <v>45880</v>
      </c>
      <c r="C59" s="96" t="s">
        <v>9</v>
      </c>
      <c r="D59" s="49" t="s">
        <v>8</v>
      </c>
      <c r="E59" s="49" t="s">
        <v>10</v>
      </c>
      <c r="F59" s="49" t="s">
        <v>43</v>
      </c>
      <c r="G59" s="49" t="s">
        <v>769</v>
      </c>
      <c r="H59" s="97">
        <v>1217</v>
      </c>
      <c r="I59" s="178">
        <f t="shared" si="2"/>
        <v>12277.190000000002</v>
      </c>
      <c r="J59" s="49" t="s">
        <v>478</v>
      </c>
    </row>
    <row r="60" spans="1:10" x14ac:dyDescent="0.25">
      <c r="A60" s="49" t="s">
        <v>480</v>
      </c>
      <c r="B60" s="15">
        <v>45880</v>
      </c>
      <c r="C60" s="96" t="s">
        <v>9</v>
      </c>
      <c r="D60" s="49" t="s">
        <v>8</v>
      </c>
      <c r="E60" s="49" t="s">
        <v>10</v>
      </c>
      <c r="F60" s="49" t="s">
        <v>43</v>
      </c>
      <c r="G60" s="49" t="s">
        <v>770</v>
      </c>
      <c r="H60" s="97">
        <v>400</v>
      </c>
      <c r="I60" s="178">
        <f t="shared" si="2"/>
        <v>11877.190000000002</v>
      </c>
      <c r="J60" s="49" t="s">
        <v>478</v>
      </c>
    </row>
    <row r="61" spans="1:10" x14ac:dyDescent="0.25">
      <c r="A61" s="195" t="s">
        <v>499</v>
      </c>
      <c r="B61" s="15">
        <v>45880</v>
      </c>
      <c r="C61" s="196" t="s">
        <v>9</v>
      </c>
      <c r="D61" s="195" t="s">
        <v>8</v>
      </c>
      <c r="E61" s="195" t="s">
        <v>10</v>
      </c>
      <c r="F61" s="49" t="s">
        <v>43</v>
      </c>
      <c r="G61" s="195" t="s">
        <v>704</v>
      </c>
      <c r="H61" s="97">
        <v>400</v>
      </c>
      <c r="I61" s="178">
        <f t="shared" si="2"/>
        <v>11477.190000000002</v>
      </c>
      <c r="J61" s="49" t="s">
        <v>478</v>
      </c>
    </row>
    <row r="62" spans="1:10" x14ac:dyDescent="0.25">
      <c r="A62" s="195" t="s">
        <v>480</v>
      </c>
      <c r="B62" s="15">
        <v>45881</v>
      </c>
      <c r="C62" s="196" t="s">
        <v>9</v>
      </c>
      <c r="D62" s="195" t="s">
        <v>8</v>
      </c>
      <c r="E62" s="195" t="s">
        <v>10</v>
      </c>
      <c r="F62" s="49" t="s">
        <v>43</v>
      </c>
      <c r="G62" s="195" t="s">
        <v>772</v>
      </c>
      <c r="H62" s="97">
        <v>400</v>
      </c>
      <c r="I62" s="178">
        <f t="shared" si="2"/>
        <v>11077.190000000002</v>
      </c>
      <c r="J62" s="49" t="s">
        <v>478</v>
      </c>
    </row>
    <row r="63" spans="1:10" x14ac:dyDescent="0.25">
      <c r="A63" s="195" t="s">
        <v>773</v>
      </c>
      <c r="B63" s="15">
        <v>45881</v>
      </c>
      <c r="C63" s="196" t="s">
        <v>9</v>
      </c>
      <c r="D63" s="195" t="s">
        <v>8</v>
      </c>
      <c r="E63" s="195" t="s">
        <v>10</v>
      </c>
      <c r="F63" s="49" t="s">
        <v>43</v>
      </c>
      <c r="G63" s="195" t="s">
        <v>774</v>
      </c>
      <c r="H63" s="97">
        <v>1800</v>
      </c>
      <c r="I63" s="178">
        <f t="shared" si="2"/>
        <v>9277.1900000000023</v>
      </c>
      <c r="J63" s="49" t="s">
        <v>478</v>
      </c>
    </row>
    <row r="64" spans="1:10" x14ac:dyDescent="0.25">
      <c r="A64" s="195" t="s">
        <v>775</v>
      </c>
      <c r="B64" s="15">
        <v>45881</v>
      </c>
      <c r="C64" s="196" t="s">
        <v>9</v>
      </c>
      <c r="D64" s="195" t="s">
        <v>8</v>
      </c>
      <c r="E64" s="195" t="s">
        <v>10</v>
      </c>
      <c r="F64" s="49" t="s">
        <v>43</v>
      </c>
      <c r="G64" s="195" t="s">
        <v>776</v>
      </c>
      <c r="H64" s="97">
        <v>233</v>
      </c>
      <c r="I64" s="178">
        <f t="shared" si="2"/>
        <v>9044.1900000000023</v>
      </c>
      <c r="J64" s="49" t="s">
        <v>478</v>
      </c>
    </row>
    <row r="65" spans="1:10" x14ac:dyDescent="0.25">
      <c r="A65" s="195" t="s">
        <v>489</v>
      </c>
      <c r="B65" s="15">
        <v>45881</v>
      </c>
      <c r="C65" s="196" t="s">
        <v>9</v>
      </c>
      <c r="D65" s="195" t="s">
        <v>8</v>
      </c>
      <c r="E65" s="195" t="s">
        <v>10</v>
      </c>
      <c r="F65" s="49" t="s">
        <v>43</v>
      </c>
      <c r="G65" s="195" t="s">
        <v>777</v>
      </c>
      <c r="H65" s="97">
        <v>200</v>
      </c>
      <c r="I65" s="178">
        <f t="shared" si="2"/>
        <v>8844.1900000000023</v>
      </c>
      <c r="J65" s="49" t="s">
        <v>478</v>
      </c>
    </row>
    <row r="66" spans="1:10" x14ac:dyDescent="0.25">
      <c r="A66" s="195" t="s">
        <v>489</v>
      </c>
      <c r="B66" s="15">
        <v>45881</v>
      </c>
      <c r="C66" s="196" t="s">
        <v>9</v>
      </c>
      <c r="D66" s="195" t="s">
        <v>8</v>
      </c>
      <c r="E66" s="195" t="s">
        <v>10</v>
      </c>
      <c r="F66" s="49" t="s">
        <v>43</v>
      </c>
      <c r="G66" s="195" t="s">
        <v>778</v>
      </c>
      <c r="H66" s="97">
        <v>200</v>
      </c>
      <c r="I66" s="178">
        <f t="shared" si="2"/>
        <v>8644.1900000000023</v>
      </c>
      <c r="J66" s="49" t="s">
        <v>478</v>
      </c>
    </row>
    <row r="67" spans="1:10" x14ac:dyDescent="0.25">
      <c r="A67" s="195" t="s">
        <v>499</v>
      </c>
      <c r="B67" s="15">
        <v>45882</v>
      </c>
      <c r="C67" s="196" t="s">
        <v>9</v>
      </c>
      <c r="D67" s="195" t="s">
        <v>8</v>
      </c>
      <c r="E67" s="195" t="s">
        <v>10</v>
      </c>
      <c r="F67" s="49" t="s">
        <v>43</v>
      </c>
      <c r="G67" s="195" t="s">
        <v>777</v>
      </c>
      <c r="H67" s="97">
        <v>200</v>
      </c>
      <c r="I67" s="178">
        <f t="shared" si="2"/>
        <v>8444.1900000000023</v>
      </c>
      <c r="J67" s="49" t="s">
        <v>478</v>
      </c>
    </row>
    <row r="68" spans="1:10" x14ac:dyDescent="0.25">
      <c r="A68" s="195" t="s">
        <v>779</v>
      </c>
      <c r="B68" s="15">
        <v>45882</v>
      </c>
      <c r="C68" s="196" t="s">
        <v>9</v>
      </c>
      <c r="D68" s="195" t="s">
        <v>8</v>
      </c>
      <c r="E68" s="195" t="s">
        <v>10</v>
      </c>
      <c r="F68" s="49" t="s">
        <v>43</v>
      </c>
      <c r="G68" s="195" t="s">
        <v>780</v>
      </c>
      <c r="H68" s="97">
        <v>1000</v>
      </c>
      <c r="I68" s="178">
        <f t="shared" si="2"/>
        <v>7444.1900000000023</v>
      </c>
      <c r="J68" s="49" t="s">
        <v>478</v>
      </c>
    </row>
    <row r="69" spans="1:10" x14ac:dyDescent="0.25">
      <c r="A69" s="195" t="s">
        <v>691</v>
      </c>
      <c r="B69" s="15">
        <v>45883</v>
      </c>
      <c r="C69" s="196" t="s">
        <v>9</v>
      </c>
      <c r="D69" s="195" t="s">
        <v>8</v>
      </c>
      <c r="E69" s="195" t="s">
        <v>10</v>
      </c>
      <c r="F69" s="49" t="s">
        <v>43</v>
      </c>
      <c r="G69" s="195" t="s">
        <v>781</v>
      </c>
      <c r="H69" s="97">
        <v>300</v>
      </c>
      <c r="I69" s="178">
        <f t="shared" si="2"/>
        <v>7144.1900000000023</v>
      </c>
      <c r="J69" s="49" t="s">
        <v>478</v>
      </c>
    </row>
    <row r="70" spans="1:10" x14ac:dyDescent="0.25">
      <c r="A70" s="195" t="s">
        <v>480</v>
      </c>
      <c r="B70" s="15">
        <v>45883</v>
      </c>
      <c r="C70" s="196" t="s">
        <v>9</v>
      </c>
      <c r="D70" s="195" t="s">
        <v>8</v>
      </c>
      <c r="E70" s="195" t="s">
        <v>10</v>
      </c>
      <c r="F70" s="49" t="s">
        <v>43</v>
      </c>
      <c r="G70" s="195" t="s">
        <v>771</v>
      </c>
      <c r="H70" s="97">
        <v>400</v>
      </c>
      <c r="I70" s="178">
        <f t="shared" si="2"/>
        <v>6744.1900000000023</v>
      </c>
      <c r="J70" s="49" t="s">
        <v>478</v>
      </c>
    </row>
    <row r="71" spans="1:10" x14ac:dyDescent="0.25">
      <c r="A71" s="195" t="s">
        <v>489</v>
      </c>
      <c r="B71" s="15">
        <v>45883</v>
      </c>
      <c r="C71" s="196" t="s">
        <v>9</v>
      </c>
      <c r="D71" s="195" t="s">
        <v>8</v>
      </c>
      <c r="E71" s="195" t="s">
        <v>10</v>
      </c>
      <c r="F71" s="49" t="s">
        <v>43</v>
      </c>
      <c r="G71" s="195" t="s">
        <v>688</v>
      </c>
      <c r="H71" s="97">
        <v>200</v>
      </c>
      <c r="I71" s="178">
        <f t="shared" si="2"/>
        <v>6544.1900000000023</v>
      </c>
      <c r="J71" s="49" t="s">
        <v>478</v>
      </c>
    </row>
    <row r="72" spans="1:10" x14ac:dyDescent="0.25">
      <c r="A72" s="195" t="s">
        <v>499</v>
      </c>
      <c r="B72" s="15">
        <v>45883</v>
      </c>
      <c r="C72" s="196" t="s">
        <v>9</v>
      </c>
      <c r="D72" s="195" t="s">
        <v>8</v>
      </c>
      <c r="E72" s="195" t="s">
        <v>10</v>
      </c>
      <c r="F72" s="49" t="s">
        <v>43</v>
      </c>
      <c r="G72" s="195" t="s">
        <v>688</v>
      </c>
      <c r="H72" s="97">
        <v>200</v>
      </c>
      <c r="I72" s="178">
        <f t="shared" si="2"/>
        <v>6344.1900000000023</v>
      </c>
      <c r="J72" s="49" t="s">
        <v>478</v>
      </c>
    </row>
  </sheetData>
  <autoFilter ref="A2:M2" xr:uid="{CF6D5DDF-9995-4772-A337-069C764EE40F}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EA5D-2E83-4664-BBC7-BB9DEB059E66}">
  <dimension ref="A2:E22"/>
  <sheetViews>
    <sheetView tabSelected="1" topLeftCell="A4" zoomScaleNormal="100" workbookViewId="0">
      <selection activeCell="B20" sqref="B20"/>
    </sheetView>
  </sheetViews>
  <sheetFormatPr baseColWidth="10" defaultRowHeight="15" x14ac:dyDescent="0.25"/>
  <cols>
    <col min="1" max="1" width="17.5703125" bestFit="1" customWidth="1"/>
    <col min="2" max="2" width="28" customWidth="1"/>
    <col min="3" max="3" width="15.140625" bestFit="1" customWidth="1"/>
    <col min="4" max="4" width="17.5703125" bestFit="1" customWidth="1"/>
    <col min="5" max="5" width="17.28515625" bestFit="1" customWidth="1"/>
    <col min="6" max="6" width="14.85546875" bestFit="1" customWidth="1"/>
    <col min="7" max="19" width="9" bestFit="1" customWidth="1"/>
    <col min="20" max="20" width="10.5703125" bestFit="1" customWidth="1"/>
    <col min="21" max="23" width="9" bestFit="1" customWidth="1"/>
    <col min="24" max="24" width="8" bestFit="1" customWidth="1"/>
    <col min="25" max="26" width="9" bestFit="1" customWidth="1"/>
    <col min="27" max="27" width="10.5703125" bestFit="1" customWidth="1"/>
    <col min="28" max="35" width="9" bestFit="1" customWidth="1"/>
    <col min="36" max="38" width="11.5703125" bestFit="1" customWidth="1"/>
    <col min="39" max="39" width="9" bestFit="1" customWidth="1"/>
    <col min="40" max="40" width="10.5703125" bestFit="1" customWidth="1"/>
    <col min="41" max="41" width="12.5703125" bestFit="1" customWidth="1"/>
  </cols>
  <sheetData>
    <row r="2" spans="1:5" x14ac:dyDescent="0.25">
      <c r="D2" s="119" t="s">
        <v>695</v>
      </c>
      <c r="E2" s="155">
        <f>'GASTOS AGOSTO 25'!I1</f>
        <v>162543.20000000001</v>
      </c>
    </row>
    <row r="4" spans="1:5" x14ac:dyDescent="0.25">
      <c r="D4" s="29" t="s">
        <v>14</v>
      </c>
      <c r="E4" t="s">
        <v>739</v>
      </c>
    </row>
    <row r="5" spans="1:5" x14ac:dyDescent="0.25">
      <c r="D5" s="156" t="s">
        <v>234</v>
      </c>
      <c r="E5" s="157">
        <v>101252</v>
      </c>
    </row>
    <row r="6" spans="1:5" x14ac:dyDescent="0.25">
      <c r="D6" s="159" t="s">
        <v>43</v>
      </c>
      <c r="E6" s="160">
        <v>257451.01</v>
      </c>
    </row>
    <row r="7" spans="1:5" hidden="1" x14ac:dyDescent="0.25">
      <c r="D7" s="11" t="s">
        <v>21</v>
      </c>
      <c r="E7" s="19">
        <v>358703.01</v>
      </c>
    </row>
    <row r="9" spans="1:5" ht="24" thickBot="1" x14ac:dyDescent="0.4">
      <c r="D9" s="158" t="s">
        <v>696</v>
      </c>
      <c r="E9" s="161">
        <f>E2+GETPIVOTDATA("IMPORTE",$D$4,"TIPO","DEPOSITO")-GETPIVOTDATA("IMPORTE",$D$4,"TIPO","GASTO")</f>
        <v>6344.1900000000023</v>
      </c>
    </row>
    <row r="10" spans="1:5" ht="15.75" thickBot="1" x14ac:dyDescent="0.3">
      <c r="A10" s="135" t="s">
        <v>17</v>
      </c>
      <c r="B10" s="135" t="s">
        <v>305</v>
      </c>
      <c r="C10" s="136" t="s">
        <v>18</v>
      </c>
    </row>
    <row r="11" spans="1:5" x14ac:dyDescent="0.25">
      <c r="A11" s="132">
        <v>45870</v>
      </c>
      <c r="B11" s="128" t="s">
        <v>740</v>
      </c>
      <c r="C11" s="129">
        <v>1446</v>
      </c>
    </row>
    <row r="12" spans="1:5" x14ac:dyDescent="0.25">
      <c r="A12" s="133">
        <v>45870</v>
      </c>
      <c r="B12" s="128" t="s">
        <v>734</v>
      </c>
      <c r="C12" s="129">
        <v>2000</v>
      </c>
    </row>
    <row r="13" spans="1:5" x14ac:dyDescent="0.25">
      <c r="A13" s="133">
        <v>45878</v>
      </c>
      <c r="B13" s="128" t="s">
        <v>801</v>
      </c>
      <c r="C13" s="97">
        <v>97741</v>
      </c>
    </row>
    <row r="14" spans="1:5" x14ac:dyDescent="0.25">
      <c r="A14" s="133">
        <v>45878</v>
      </c>
      <c r="B14" s="128" t="s">
        <v>801</v>
      </c>
      <c r="C14" s="97">
        <v>65</v>
      </c>
    </row>
    <row r="15" spans="1:5" x14ac:dyDescent="0.25">
      <c r="A15" s="133"/>
      <c r="B15" s="128"/>
      <c r="C15" s="129"/>
    </row>
    <row r="16" spans="1:5" x14ac:dyDescent="0.25">
      <c r="A16" s="133"/>
      <c r="B16" s="128"/>
      <c r="C16" s="129"/>
    </row>
    <row r="17" spans="1:3" x14ac:dyDescent="0.25">
      <c r="A17" s="133"/>
      <c r="B17" s="128"/>
      <c r="C17" s="129"/>
    </row>
    <row r="18" spans="1:3" x14ac:dyDescent="0.25">
      <c r="A18" s="133"/>
      <c r="B18" s="128"/>
      <c r="C18" s="129"/>
    </row>
    <row r="19" spans="1:3" x14ac:dyDescent="0.25">
      <c r="A19" s="133"/>
      <c r="B19" s="128"/>
      <c r="C19" s="129"/>
    </row>
    <row r="20" spans="1:3" x14ac:dyDescent="0.25">
      <c r="A20" s="133"/>
      <c r="B20" s="128"/>
      <c r="C20" s="129"/>
    </row>
    <row r="21" spans="1:3" ht="15.75" thickBot="1" x14ac:dyDescent="0.3">
      <c r="A21" s="134"/>
      <c r="B21" s="130"/>
      <c r="C21" s="131"/>
    </row>
    <row r="22" spans="1:3" ht="15.75" thickBot="1" x14ac:dyDescent="0.3">
      <c r="C22" s="137">
        <f>SUM(C11:C21)</f>
        <v>101252</v>
      </c>
    </row>
  </sheetData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ADAE-D9C1-49D3-8DFF-6CEDB2E7CD36}">
  <dimension ref="B1:AD24"/>
  <sheetViews>
    <sheetView topLeftCell="M4" workbookViewId="0">
      <selection activeCell="Z14" sqref="Z14:AA24"/>
    </sheetView>
  </sheetViews>
  <sheetFormatPr baseColWidth="10" defaultRowHeight="15" x14ac:dyDescent="0.25"/>
  <cols>
    <col min="9" max="9" width="58" bestFit="1" customWidth="1"/>
    <col min="11" max="11" width="2.85546875" customWidth="1"/>
    <col min="12" max="12" width="9" bestFit="1" customWidth="1"/>
    <col min="13" max="13" width="18.42578125" bestFit="1" customWidth="1"/>
    <col min="14" max="14" width="11.5703125" bestFit="1" customWidth="1"/>
    <col min="15" max="15" width="8" bestFit="1" customWidth="1"/>
    <col min="16" max="16" width="9.42578125" bestFit="1" customWidth="1"/>
    <col min="17" max="17" width="8" bestFit="1" customWidth="1"/>
    <col min="18" max="18" width="11.5703125" bestFit="1" customWidth="1"/>
    <col min="19" max="20" width="7" bestFit="1" customWidth="1"/>
    <col min="22" max="22" width="18" bestFit="1" customWidth="1"/>
    <col min="23" max="23" width="5.85546875" bestFit="1" customWidth="1"/>
    <col min="24" max="24" width="11.5703125" bestFit="1" customWidth="1"/>
    <col min="25" max="25" width="5.5703125" bestFit="1" customWidth="1"/>
    <col min="26" max="26" width="18.42578125" bestFit="1" customWidth="1"/>
    <col min="27" max="27" width="11.5703125" bestFit="1" customWidth="1"/>
    <col min="28" max="28" width="4.42578125" bestFit="1" customWidth="1"/>
    <col min="29" max="29" width="4.140625" bestFit="1" customWidth="1"/>
  </cols>
  <sheetData>
    <row r="1" spans="2:30" x14ac:dyDescent="0.25">
      <c r="I1" s="194" t="s">
        <v>10</v>
      </c>
      <c r="J1" s="194"/>
      <c r="W1" s="193" t="s">
        <v>752</v>
      </c>
      <c r="X1" s="193"/>
      <c r="Y1" s="193"/>
      <c r="Z1" s="193"/>
      <c r="AA1" s="193"/>
      <c r="AB1" s="193"/>
      <c r="AC1" s="193"/>
    </row>
    <row r="2" spans="2:30" x14ac:dyDescent="0.25">
      <c r="C2" t="s">
        <v>735</v>
      </c>
      <c r="I2" s="165" t="s">
        <v>305</v>
      </c>
      <c r="J2" s="165" t="s">
        <v>18</v>
      </c>
      <c r="L2" s="162">
        <v>500</v>
      </c>
      <c r="M2" s="162">
        <v>200</v>
      </c>
      <c r="N2" s="162">
        <v>100</v>
      </c>
      <c r="O2" s="162">
        <v>50</v>
      </c>
      <c r="P2" s="162">
        <v>20</v>
      </c>
      <c r="Q2" s="162">
        <v>10</v>
      </c>
      <c r="R2" s="162">
        <v>5</v>
      </c>
      <c r="S2" s="162">
        <v>2</v>
      </c>
      <c r="T2" s="162">
        <v>1</v>
      </c>
      <c r="W2" s="167" t="s">
        <v>749</v>
      </c>
      <c r="X2" s="169" t="s">
        <v>750</v>
      </c>
      <c r="Y2" s="167" t="s">
        <v>751</v>
      </c>
      <c r="Z2" s="167" t="s">
        <v>746</v>
      </c>
      <c r="AA2" s="167" t="s">
        <v>747</v>
      </c>
      <c r="AB2" s="167" t="s">
        <v>753</v>
      </c>
      <c r="AC2" s="167" t="s">
        <v>748</v>
      </c>
      <c r="AD2" s="169" t="s">
        <v>754</v>
      </c>
    </row>
    <row r="3" spans="2:30" x14ac:dyDescent="0.25">
      <c r="I3" s="49" t="s">
        <v>742</v>
      </c>
      <c r="J3" s="163">
        <v>800</v>
      </c>
      <c r="L3" s="4">
        <v>1</v>
      </c>
      <c r="M3" s="4">
        <v>1</v>
      </c>
      <c r="N3" s="4">
        <v>1</v>
      </c>
      <c r="O3" s="4"/>
      <c r="P3" s="4"/>
      <c r="Q3" s="4"/>
      <c r="R3" s="4"/>
      <c r="S3" s="4"/>
      <c r="T3" s="4"/>
      <c r="V3" s="105" t="s">
        <v>656</v>
      </c>
      <c r="W3" s="195"/>
      <c r="X3" s="195"/>
      <c r="Y3" s="195"/>
      <c r="Z3" s="195"/>
      <c r="AA3" s="195"/>
      <c r="AB3" s="195"/>
      <c r="AC3" s="195"/>
      <c r="AD3" s="170"/>
    </row>
    <row r="4" spans="2:30" x14ac:dyDescent="0.25">
      <c r="B4" s="5">
        <v>800</v>
      </c>
      <c r="C4" t="s">
        <v>796</v>
      </c>
      <c r="I4" s="49" t="s">
        <v>794</v>
      </c>
      <c r="J4" s="163">
        <v>1600</v>
      </c>
      <c r="L4" s="4"/>
      <c r="M4" s="4">
        <v>8</v>
      </c>
      <c r="N4" s="4"/>
      <c r="O4" s="4"/>
      <c r="P4" s="4"/>
      <c r="Q4" s="4"/>
      <c r="R4" s="4"/>
      <c r="S4" s="4"/>
      <c r="T4" s="4"/>
      <c r="V4" s="172" t="s">
        <v>654</v>
      </c>
      <c r="W4" s="195"/>
      <c r="X4" s="168"/>
      <c r="Y4" s="195"/>
      <c r="Z4" s="195"/>
      <c r="AA4" s="195"/>
      <c r="AB4" s="168"/>
      <c r="AC4" s="168"/>
      <c r="AD4" s="170">
        <v>300</v>
      </c>
    </row>
    <row r="5" spans="2:30" x14ac:dyDescent="0.25">
      <c r="B5" s="5"/>
      <c r="I5" s="49" t="s">
        <v>743</v>
      </c>
      <c r="J5" s="163">
        <v>3000</v>
      </c>
      <c r="L5" s="4"/>
      <c r="M5" s="4">
        <v>10</v>
      </c>
      <c r="N5" s="4">
        <v>10</v>
      </c>
      <c r="O5" s="4"/>
      <c r="P5" s="4"/>
      <c r="Q5" s="4"/>
      <c r="R5" s="4"/>
      <c r="S5" s="4"/>
      <c r="T5" s="4"/>
      <c r="V5" s="172" t="s">
        <v>655</v>
      </c>
      <c r="W5" s="168"/>
      <c r="X5" s="168"/>
      <c r="Y5" s="168"/>
      <c r="Z5" s="168"/>
      <c r="AA5" s="168"/>
      <c r="AB5" s="168"/>
      <c r="AC5" s="168"/>
      <c r="AD5" s="170">
        <v>700</v>
      </c>
    </row>
    <row r="6" spans="2:30" x14ac:dyDescent="0.25">
      <c r="B6" s="154"/>
      <c r="I6" s="49" t="s">
        <v>10</v>
      </c>
      <c r="J6" s="163">
        <v>3000</v>
      </c>
      <c r="L6" s="4"/>
      <c r="M6" s="4"/>
      <c r="N6" s="4">
        <v>15</v>
      </c>
      <c r="O6" s="4">
        <v>20</v>
      </c>
      <c r="P6" s="4">
        <v>25</v>
      </c>
      <c r="Q6" s="4"/>
      <c r="R6" s="4"/>
      <c r="S6" s="4"/>
      <c r="T6" s="4"/>
      <c r="V6" s="172" t="s">
        <v>499</v>
      </c>
      <c r="W6" s="195"/>
      <c r="X6" s="168"/>
      <c r="Y6" s="195"/>
      <c r="Z6" s="195"/>
      <c r="AA6" s="168"/>
      <c r="AB6" s="168"/>
      <c r="AC6" s="168"/>
      <c r="AD6" s="170">
        <v>400</v>
      </c>
    </row>
    <row r="7" spans="2:30" x14ac:dyDescent="0.25">
      <c r="B7" s="197"/>
      <c r="I7" s="49" t="s">
        <v>783</v>
      </c>
      <c r="J7" s="163">
        <v>22600</v>
      </c>
      <c r="L7" s="4">
        <v>44</v>
      </c>
      <c r="M7" s="4">
        <v>2</v>
      </c>
      <c r="N7" s="4">
        <v>2</v>
      </c>
      <c r="O7" s="4"/>
      <c r="P7" s="4"/>
      <c r="Q7" s="4"/>
      <c r="R7" s="4"/>
      <c r="S7" s="4"/>
      <c r="T7" s="4"/>
      <c r="V7" s="172" t="s">
        <v>489</v>
      </c>
      <c r="W7" s="168"/>
      <c r="X7" s="168"/>
      <c r="Y7" s="195"/>
      <c r="Z7" s="195"/>
      <c r="AA7" s="195"/>
      <c r="AB7" s="168"/>
      <c r="AC7" s="168"/>
      <c r="AD7" s="170">
        <v>400</v>
      </c>
    </row>
    <row r="8" spans="2:30" ht="15.75" thickBot="1" x14ac:dyDescent="0.3">
      <c r="I8" s="49" t="s">
        <v>793</v>
      </c>
      <c r="J8" s="163">
        <v>10000</v>
      </c>
      <c r="L8" s="4">
        <v>20</v>
      </c>
      <c r="M8" s="4"/>
      <c r="N8" s="4"/>
      <c r="O8" s="4"/>
      <c r="P8" s="4"/>
      <c r="Q8" s="4"/>
      <c r="R8" s="4"/>
      <c r="S8" s="4"/>
      <c r="T8" s="4"/>
      <c r="V8" s="172" t="s">
        <v>745</v>
      </c>
      <c r="W8" s="168"/>
      <c r="X8" s="195"/>
      <c r="Y8" s="195"/>
      <c r="Z8" s="195"/>
      <c r="AA8" s="168"/>
      <c r="AB8" s="168"/>
      <c r="AC8" s="168"/>
      <c r="AD8" s="171">
        <v>400</v>
      </c>
    </row>
    <row r="9" spans="2:30" ht="15.75" thickBot="1" x14ac:dyDescent="0.3">
      <c r="I9" s="49" t="s">
        <v>604</v>
      </c>
      <c r="J9" s="164">
        <v>449</v>
      </c>
      <c r="L9" s="4"/>
      <c r="M9" s="4">
        <v>2</v>
      </c>
      <c r="N9" s="4"/>
      <c r="O9" s="4"/>
      <c r="P9" s="4">
        <v>2</v>
      </c>
      <c r="Q9" s="4"/>
      <c r="R9" s="4">
        <v>1</v>
      </c>
      <c r="S9" s="4">
        <v>2</v>
      </c>
      <c r="T9" s="4"/>
      <c r="AD9" s="166">
        <f>SUM(AD3:AD8)</f>
        <v>2200</v>
      </c>
    </row>
    <row r="10" spans="2:30" x14ac:dyDescent="0.25">
      <c r="I10" s="49" t="s">
        <v>795</v>
      </c>
      <c r="J10" s="164">
        <v>9002</v>
      </c>
      <c r="L10" s="4">
        <v>18</v>
      </c>
      <c r="M10" s="4"/>
      <c r="N10" s="4"/>
      <c r="O10" s="4"/>
      <c r="P10" s="4"/>
      <c r="Q10" s="4"/>
      <c r="R10" s="4"/>
      <c r="S10" s="4">
        <v>1</v>
      </c>
      <c r="T10" s="4"/>
      <c r="AD10" s="199"/>
    </row>
    <row r="11" spans="2:30" ht="15.75" thickBot="1" x14ac:dyDescent="0.3">
      <c r="I11" s="49" t="s">
        <v>744</v>
      </c>
      <c r="J11" s="164">
        <v>2200</v>
      </c>
      <c r="M11" s="4">
        <v>10</v>
      </c>
      <c r="N11" s="4">
        <v>2</v>
      </c>
    </row>
    <row r="12" spans="2:30" ht="15.75" thickBot="1" x14ac:dyDescent="0.3">
      <c r="J12" s="166">
        <f>SUM(J3:J11)</f>
        <v>52651</v>
      </c>
      <c r="L12" s="85">
        <f>SUM(L3:L11)</f>
        <v>83</v>
      </c>
      <c r="M12" s="85">
        <f>SUM(M3:M11)</f>
        <v>33</v>
      </c>
      <c r="N12" s="85">
        <f>SUM(N3:N11)</f>
        <v>30</v>
      </c>
      <c r="O12" s="85">
        <f>SUM(O3:O11)</f>
        <v>20</v>
      </c>
      <c r="P12" s="85">
        <f>SUM(P3:P11)</f>
        <v>27</v>
      </c>
      <c r="Q12" s="85">
        <f>SUM(Q3:Q11)</f>
        <v>0</v>
      </c>
      <c r="R12" s="85">
        <f>SUM(R3:R11)</f>
        <v>1</v>
      </c>
      <c r="S12" s="85">
        <f>SUM(S3:S11)</f>
        <v>3</v>
      </c>
      <c r="T12" s="85">
        <f>SUM(T3:T11)</f>
        <v>0</v>
      </c>
    </row>
    <row r="13" spans="2:30" x14ac:dyDescent="0.25">
      <c r="V13" s="194" t="s">
        <v>10</v>
      </c>
      <c r="W13" s="194"/>
      <c r="X13" s="194"/>
    </row>
    <row r="14" spans="2:30" x14ac:dyDescent="0.25">
      <c r="P14" s="203"/>
      <c r="Q14" s="203"/>
      <c r="R14" s="203"/>
      <c r="V14" s="165" t="s">
        <v>755</v>
      </c>
      <c r="W14" s="165" t="s">
        <v>756</v>
      </c>
      <c r="X14" s="165" t="s">
        <v>754</v>
      </c>
      <c r="Z14" s="198" t="s">
        <v>783</v>
      </c>
      <c r="AA14" s="198"/>
    </row>
    <row r="15" spans="2:30" x14ac:dyDescent="0.25">
      <c r="P15" s="204"/>
      <c r="Q15" s="205"/>
      <c r="R15" s="206"/>
      <c r="V15" s="163">
        <v>500</v>
      </c>
      <c r="W15" s="49">
        <v>83</v>
      </c>
      <c r="X15" s="163">
        <f>W15*V15</f>
        <v>41500</v>
      </c>
      <c r="Z15" s="49" t="s">
        <v>784</v>
      </c>
      <c r="AA15" s="163">
        <v>2000</v>
      </c>
    </row>
    <row r="16" spans="2:30" x14ac:dyDescent="0.25">
      <c r="P16" s="206"/>
      <c r="Q16" s="205"/>
      <c r="R16" s="206"/>
      <c r="V16" s="163">
        <v>200</v>
      </c>
      <c r="W16" s="49">
        <v>33</v>
      </c>
      <c r="X16" s="163">
        <f t="shared" ref="X16:X22" si="0">W16*V16</f>
        <v>6600</v>
      </c>
      <c r="Z16" s="49" t="s">
        <v>785</v>
      </c>
      <c r="AA16" s="163">
        <v>1800</v>
      </c>
    </row>
    <row r="17" spans="16:27" x14ac:dyDescent="0.25">
      <c r="P17" s="204"/>
      <c r="Q17" s="205"/>
      <c r="R17" s="206"/>
      <c r="V17" s="163">
        <v>100</v>
      </c>
      <c r="W17" s="49">
        <v>30</v>
      </c>
      <c r="X17" s="163">
        <f t="shared" si="0"/>
        <v>3000</v>
      </c>
      <c r="Z17" s="49" t="s">
        <v>786</v>
      </c>
      <c r="AA17" s="163">
        <v>2800</v>
      </c>
    </row>
    <row r="18" spans="16:27" x14ac:dyDescent="0.25">
      <c r="P18" s="206"/>
      <c r="Q18" s="205"/>
      <c r="R18" s="206"/>
      <c r="V18" s="163">
        <v>50</v>
      </c>
      <c r="W18" s="49">
        <v>20</v>
      </c>
      <c r="X18" s="163">
        <f t="shared" si="0"/>
        <v>1000</v>
      </c>
      <c r="Z18" s="49" t="s">
        <v>787</v>
      </c>
      <c r="AA18" s="163">
        <v>5000</v>
      </c>
    </row>
    <row r="19" spans="16:27" x14ac:dyDescent="0.25">
      <c r="P19" s="204"/>
      <c r="Q19" s="205"/>
      <c r="R19" s="206"/>
      <c r="V19" s="163">
        <v>20</v>
      </c>
      <c r="W19" s="49">
        <v>27</v>
      </c>
      <c r="X19" s="163">
        <f t="shared" si="0"/>
        <v>540</v>
      </c>
      <c r="Z19" s="49" t="s">
        <v>788</v>
      </c>
      <c r="AA19" s="163">
        <v>2000</v>
      </c>
    </row>
    <row r="20" spans="16:27" x14ac:dyDescent="0.25">
      <c r="P20" s="204"/>
      <c r="Q20" s="205"/>
      <c r="R20" s="206"/>
      <c r="V20" s="163">
        <v>10</v>
      </c>
      <c r="W20" s="49">
        <v>0</v>
      </c>
      <c r="X20" s="164">
        <f t="shared" si="0"/>
        <v>0</v>
      </c>
      <c r="Z20" s="49" t="s">
        <v>789</v>
      </c>
      <c r="AA20" s="163">
        <v>2000</v>
      </c>
    </row>
    <row r="21" spans="16:27" x14ac:dyDescent="0.25">
      <c r="P21" s="204"/>
      <c r="Q21" s="205"/>
      <c r="R21" s="206"/>
      <c r="V21" s="163">
        <v>5</v>
      </c>
      <c r="W21" s="49">
        <v>1</v>
      </c>
      <c r="X21" s="164">
        <f t="shared" si="0"/>
        <v>5</v>
      </c>
      <c r="Z21" s="49" t="s">
        <v>790</v>
      </c>
      <c r="AA21" s="163">
        <v>2000</v>
      </c>
    </row>
    <row r="22" spans="16:27" x14ac:dyDescent="0.25">
      <c r="P22" s="204"/>
      <c r="Q22" s="205"/>
      <c r="R22" s="206"/>
      <c r="V22" s="163">
        <v>2</v>
      </c>
      <c r="W22" s="49">
        <v>3</v>
      </c>
      <c r="X22" s="164">
        <f t="shared" si="0"/>
        <v>6</v>
      </c>
      <c r="Z22" s="49" t="s">
        <v>791</v>
      </c>
      <c r="AA22" s="163">
        <v>3000</v>
      </c>
    </row>
    <row r="23" spans="16:27" ht="15.75" thickBot="1" x14ac:dyDescent="0.3">
      <c r="P23" s="204"/>
      <c r="Q23" s="205"/>
      <c r="R23" s="206"/>
      <c r="V23" s="163">
        <v>1</v>
      </c>
      <c r="W23" s="49">
        <v>0</v>
      </c>
      <c r="X23" s="164">
        <f t="shared" ref="X23" si="1">W23*V23</f>
        <v>0</v>
      </c>
      <c r="Z23" s="49" t="s">
        <v>792</v>
      </c>
      <c r="AA23" s="164">
        <v>2000</v>
      </c>
    </row>
    <row r="24" spans="16:27" ht="15.75" thickBot="1" x14ac:dyDescent="0.3">
      <c r="P24" s="207"/>
      <c r="Q24" s="207"/>
      <c r="R24" s="208"/>
      <c r="X24" s="166">
        <f>SUM(X15:X22)</f>
        <v>52651</v>
      </c>
      <c r="AA24" s="166">
        <f>SUM(AA15:AA23)</f>
        <v>22600</v>
      </c>
    </row>
  </sheetData>
  <mergeCells count="4">
    <mergeCell ref="W1:AC1"/>
    <mergeCell ref="I1:J1"/>
    <mergeCell ref="Z14:AA14"/>
    <mergeCell ref="V13:X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F811-5F1E-4F79-8E65-F5ED27829CB1}">
  <dimension ref="A1:L38"/>
  <sheetViews>
    <sheetView zoomScale="85" zoomScaleNormal="85" workbookViewId="0">
      <selection activeCell="F9" sqref="F9:L20"/>
    </sheetView>
  </sheetViews>
  <sheetFormatPr baseColWidth="10" defaultRowHeight="15" x14ac:dyDescent="0.25"/>
  <cols>
    <col min="1" max="1" width="15.42578125" bestFit="1" customWidth="1"/>
    <col min="6" max="6" width="25" bestFit="1" customWidth="1"/>
    <col min="7" max="7" width="15.85546875" bestFit="1" customWidth="1"/>
    <col min="10" max="10" width="28.140625" customWidth="1"/>
    <col min="12" max="12" width="12.5703125" bestFit="1" customWidth="1"/>
  </cols>
  <sheetData>
    <row r="1" spans="1:12" x14ac:dyDescent="0.25">
      <c r="A1" s="209" t="s">
        <v>797</v>
      </c>
      <c r="B1" s="209"/>
      <c r="C1" s="209"/>
    </row>
    <row r="2" spans="1:12" x14ac:dyDescent="0.25">
      <c r="A2" s="200" t="s">
        <v>798</v>
      </c>
      <c r="B2" s="200" t="s">
        <v>756</v>
      </c>
      <c r="C2" s="200" t="s">
        <v>754</v>
      </c>
    </row>
    <row r="3" spans="1:12" x14ac:dyDescent="0.25">
      <c r="A3" s="163">
        <v>500</v>
      </c>
      <c r="B3" s="96">
        <v>167</v>
      </c>
      <c r="C3" s="163">
        <f>A3*B3</f>
        <v>83500</v>
      </c>
    </row>
    <row r="4" spans="1:12" x14ac:dyDescent="0.25">
      <c r="A4" s="210">
        <v>200</v>
      </c>
      <c r="B4" s="96">
        <v>19</v>
      </c>
      <c r="C4" s="163">
        <f t="shared" ref="C4:C11" si="0">A4*B4</f>
        <v>3800</v>
      </c>
    </row>
    <row r="5" spans="1:12" x14ac:dyDescent="0.25">
      <c r="A5" s="210">
        <v>100</v>
      </c>
      <c r="B5" s="96">
        <v>3</v>
      </c>
      <c r="C5" s="163">
        <f t="shared" si="0"/>
        <v>300</v>
      </c>
    </row>
    <row r="6" spans="1:12" x14ac:dyDescent="0.25">
      <c r="A6" s="163">
        <v>50</v>
      </c>
      <c r="B6" s="96">
        <v>10</v>
      </c>
      <c r="C6" s="163">
        <f t="shared" si="0"/>
        <v>500</v>
      </c>
    </row>
    <row r="7" spans="1:12" x14ac:dyDescent="0.25">
      <c r="A7" s="163">
        <v>20</v>
      </c>
      <c r="B7" s="96">
        <v>15</v>
      </c>
      <c r="C7" s="163">
        <f t="shared" si="0"/>
        <v>300</v>
      </c>
    </row>
    <row r="8" spans="1:12" x14ac:dyDescent="0.25">
      <c r="A8" s="210">
        <v>10</v>
      </c>
      <c r="B8" s="211">
        <v>7</v>
      </c>
      <c r="C8" s="163">
        <f t="shared" si="0"/>
        <v>70</v>
      </c>
    </row>
    <row r="9" spans="1:12" x14ac:dyDescent="0.25">
      <c r="A9" s="210">
        <v>5</v>
      </c>
      <c r="B9" s="96">
        <v>10</v>
      </c>
      <c r="C9" s="163">
        <f t="shared" si="0"/>
        <v>50</v>
      </c>
      <c r="J9" s="213" t="s">
        <v>800</v>
      </c>
      <c r="K9" s="213"/>
      <c r="L9" s="213"/>
    </row>
    <row r="10" spans="1:12" x14ac:dyDescent="0.25">
      <c r="A10" s="210">
        <v>2</v>
      </c>
      <c r="B10" s="96">
        <v>14</v>
      </c>
      <c r="C10" s="163">
        <f t="shared" si="0"/>
        <v>28</v>
      </c>
      <c r="J10" s="165" t="s">
        <v>755</v>
      </c>
      <c r="K10" s="165" t="s">
        <v>756</v>
      </c>
      <c r="L10" s="165" t="s">
        <v>754</v>
      </c>
    </row>
    <row r="11" spans="1:12" x14ac:dyDescent="0.25">
      <c r="A11" s="210">
        <v>1</v>
      </c>
      <c r="B11" s="211">
        <v>7</v>
      </c>
      <c r="C11" s="163">
        <f t="shared" si="0"/>
        <v>7</v>
      </c>
      <c r="F11" s="49" t="s">
        <v>797</v>
      </c>
      <c r="G11" s="214">
        <v>88555</v>
      </c>
      <c r="J11" s="163">
        <v>500</v>
      </c>
      <c r="K11" s="49">
        <f>B3+B16+B29</f>
        <v>388</v>
      </c>
      <c r="L11" s="163">
        <f>K11*J11</f>
        <v>194000</v>
      </c>
    </row>
    <row r="12" spans="1:12" ht="15.75" thickBot="1" x14ac:dyDescent="0.3">
      <c r="C12" s="212">
        <f>SUM(C3:C11)</f>
        <v>88555</v>
      </c>
      <c r="F12" s="49" t="s">
        <v>799</v>
      </c>
      <c r="G12" s="214">
        <v>75681</v>
      </c>
      <c r="J12" s="163">
        <v>200</v>
      </c>
      <c r="K12" s="49">
        <f>B4+B17+B30</f>
        <v>71</v>
      </c>
      <c r="L12" s="163">
        <f t="shared" ref="L12:L19" si="1">K12*J12</f>
        <v>14200</v>
      </c>
    </row>
    <row r="13" spans="1:12" ht="15.75" thickBot="1" x14ac:dyDescent="0.3">
      <c r="F13" s="49" t="s">
        <v>10</v>
      </c>
      <c r="G13" s="215">
        <v>52651</v>
      </c>
      <c r="J13" s="163">
        <v>100</v>
      </c>
      <c r="K13" s="49">
        <f>B5+B18+B31</f>
        <v>47</v>
      </c>
      <c r="L13" s="163">
        <f t="shared" si="1"/>
        <v>4700</v>
      </c>
    </row>
    <row r="14" spans="1:12" ht="15.75" thickBot="1" x14ac:dyDescent="0.3">
      <c r="A14" s="209" t="s">
        <v>799</v>
      </c>
      <c r="B14" s="209"/>
      <c r="C14" s="209"/>
      <c r="G14" s="216">
        <f>SUM(G11:G13)</f>
        <v>216887</v>
      </c>
      <c r="J14" s="163">
        <v>50</v>
      </c>
      <c r="K14" s="49">
        <f>B6+B19+B32</f>
        <v>45</v>
      </c>
      <c r="L14" s="163">
        <f t="shared" si="1"/>
        <v>2250</v>
      </c>
    </row>
    <row r="15" spans="1:12" x14ac:dyDescent="0.25">
      <c r="A15" s="200" t="s">
        <v>18</v>
      </c>
      <c r="B15" s="200" t="s">
        <v>756</v>
      </c>
      <c r="C15" s="200" t="s">
        <v>754</v>
      </c>
      <c r="J15" s="163">
        <v>20</v>
      </c>
      <c r="K15" s="49">
        <f>B7+B20+B33</f>
        <v>66</v>
      </c>
      <c r="L15" s="163">
        <f t="shared" si="1"/>
        <v>1320</v>
      </c>
    </row>
    <row r="16" spans="1:12" x14ac:dyDescent="0.25">
      <c r="A16" s="201">
        <v>500</v>
      </c>
      <c r="B16" s="96">
        <v>138</v>
      </c>
      <c r="C16" s="163">
        <f>A16*B16</f>
        <v>69000</v>
      </c>
      <c r="J16" s="163">
        <v>10</v>
      </c>
      <c r="K16" s="49">
        <f>B8+B21+B34</f>
        <v>18</v>
      </c>
      <c r="L16" s="164">
        <f t="shared" si="1"/>
        <v>180</v>
      </c>
    </row>
    <row r="17" spans="1:12" x14ac:dyDescent="0.25">
      <c r="A17" s="163">
        <v>200</v>
      </c>
      <c r="B17" s="96">
        <v>19</v>
      </c>
      <c r="C17" s="163">
        <f t="shared" ref="C17:C24" si="2">A17*B17</f>
        <v>3800</v>
      </c>
      <c r="J17" s="163">
        <v>5</v>
      </c>
      <c r="K17" s="49">
        <f>B9+B22+B35</f>
        <v>27</v>
      </c>
      <c r="L17" s="164">
        <f t="shared" si="1"/>
        <v>135</v>
      </c>
    </row>
    <row r="18" spans="1:12" x14ac:dyDescent="0.25">
      <c r="A18" s="201">
        <v>100</v>
      </c>
      <c r="B18" s="96">
        <v>14</v>
      </c>
      <c r="C18" s="163">
        <f t="shared" si="2"/>
        <v>1400</v>
      </c>
      <c r="J18" s="163">
        <v>2</v>
      </c>
      <c r="K18" s="49">
        <f>B10+B23+B36</f>
        <v>43</v>
      </c>
      <c r="L18" s="164">
        <f t="shared" si="1"/>
        <v>86</v>
      </c>
    </row>
    <row r="19" spans="1:12" ht="15.75" thickBot="1" x14ac:dyDescent="0.3">
      <c r="A19" s="163">
        <v>50</v>
      </c>
      <c r="B19" s="96">
        <v>15</v>
      </c>
      <c r="C19" s="163">
        <f t="shared" si="2"/>
        <v>750</v>
      </c>
      <c r="J19" s="163">
        <v>1</v>
      </c>
      <c r="K19" s="49">
        <f>B11+B24+B37</f>
        <v>16</v>
      </c>
      <c r="L19" s="164">
        <f t="shared" si="1"/>
        <v>16</v>
      </c>
    </row>
    <row r="20" spans="1:12" ht="15.75" thickBot="1" x14ac:dyDescent="0.3">
      <c r="A20" s="201">
        <v>20</v>
      </c>
      <c r="B20" s="96">
        <v>24</v>
      </c>
      <c r="C20" s="163">
        <f t="shared" si="2"/>
        <v>480</v>
      </c>
      <c r="L20" s="166">
        <f>SUM(L11:L19)</f>
        <v>216887</v>
      </c>
    </row>
    <row r="21" spans="1:12" x14ac:dyDescent="0.25">
      <c r="A21" s="201">
        <v>10</v>
      </c>
      <c r="B21" s="96">
        <v>11</v>
      </c>
      <c r="C21" s="163">
        <f t="shared" si="2"/>
        <v>110</v>
      </c>
    </row>
    <row r="22" spans="1:12" x14ac:dyDescent="0.25">
      <c r="A22" s="201">
        <v>5</v>
      </c>
      <c r="B22" s="96">
        <v>16</v>
      </c>
      <c r="C22" s="163">
        <f t="shared" si="2"/>
        <v>80</v>
      </c>
    </row>
    <row r="23" spans="1:12" x14ac:dyDescent="0.25">
      <c r="A23" s="201">
        <v>2</v>
      </c>
      <c r="B23" s="96">
        <v>26</v>
      </c>
      <c r="C23" s="163">
        <f t="shared" si="2"/>
        <v>52</v>
      </c>
    </row>
    <row r="24" spans="1:12" ht="15.75" thickBot="1" x14ac:dyDescent="0.3">
      <c r="A24" s="201">
        <v>1</v>
      </c>
      <c r="B24" s="96">
        <v>9</v>
      </c>
      <c r="C24" s="164">
        <f t="shared" si="2"/>
        <v>9</v>
      </c>
    </row>
    <row r="25" spans="1:12" ht="15.75" thickBot="1" x14ac:dyDescent="0.3">
      <c r="C25" s="202">
        <f>SUM(C16:C24)</f>
        <v>75681</v>
      </c>
    </row>
    <row r="27" spans="1:12" x14ac:dyDescent="0.25">
      <c r="A27" s="194" t="s">
        <v>10</v>
      </c>
      <c r="B27" s="194"/>
      <c r="C27" s="194"/>
    </row>
    <row r="28" spans="1:12" x14ac:dyDescent="0.25">
      <c r="A28" s="165" t="s">
        <v>755</v>
      </c>
      <c r="B28" s="165" t="s">
        <v>756</v>
      </c>
      <c r="C28" s="165" t="s">
        <v>754</v>
      </c>
    </row>
    <row r="29" spans="1:12" x14ac:dyDescent="0.25">
      <c r="A29" s="163">
        <v>500</v>
      </c>
      <c r="B29" s="49">
        <v>83</v>
      </c>
      <c r="C29" s="163">
        <f>B29*A29</f>
        <v>41500</v>
      </c>
    </row>
    <row r="30" spans="1:12" x14ac:dyDescent="0.25">
      <c r="A30" s="163">
        <v>200</v>
      </c>
      <c r="B30" s="49">
        <v>33</v>
      </c>
      <c r="C30" s="163">
        <f t="shared" ref="C30:C37" si="3">B30*A30</f>
        <v>6600</v>
      </c>
    </row>
    <row r="31" spans="1:12" x14ac:dyDescent="0.25">
      <c r="A31" s="163">
        <v>100</v>
      </c>
      <c r="B31" s="49">
        <v>30</v>
      </c>
      <c r="C31" s="163">
        <f t="shared" si="3"/>
        <v>3000</v>
      </c>
    </row>
    <row r="32" spans="1:12" x14ac:dyDescent="0.25">
      <c r="A32" s="163">
        <v>50</v>
      </c>
      <c r="B32" s="49">
        <v>20</v>
      </c>
      <c r="C32" s="163">
        <f t="shared" si="3"/>
        <v>1000</v>
      </c>
    </row>
    <row r="33" spans="1:3" x14ac:dyDescent="0.25">
      <c r="A33" s="163">
        <v>20</v>
      </c>
      <c r="B33" s="49">
        <v>27</v>
      </c>
      <c r="C33" s="163">
        <f t="shared" si="3"/>
        <v>540</v>
      </c>
    </row>
    <row r="34" spans="1:3" x14ac:dyDescent="0.25">
      <c r="A34" s="163">
        <v>10</v>
      </c>
      <c r="B34" s="49">
        <v>0</v>
      </c>
      <c r="C34" s="164">
        <f t="shared" si="3"/>
        <v>0</v>
      </c>
    </row>
    <row r="35" spans="1:3" x14ac:dyDescent="0.25">
      <c r="A35" s="163">
        <v>5</v>
      </c>
      <c r="B35" s="49">
        <v>1</v>
      </c>
      <c r="C35" s="164">
        <f t="shared" si="3"/>
        <v>5</v>
      </c>
    </row>
    <row r="36" spans="1:3" x14ac:dyDescent="0.25">
      <c r="A36" s="163">
        <v>2</v>
      </c>
      <c r="B36" s="49">
        <v>3</v>
      </c>
      <c r="C36" s="164">
        <f t="shared" si="3"/>
        <v>6</v>
      </c>
    </row>
    <row r="37" spans="1:3" ht="15.75" thickBot="1" x14ac:dyDescent="0.3">
      <c r="A37" s="163">
        <v>1</v>
      </c>
      <c r="B37" s="49">
        <v>0</v>
      </c>
      <c r="C37" s="164">
        <f t="shared" si="3"/>
        <v>0</v>
      </c>
    </row>
    <row r="38" spans="1:3" ht="15.75" thickBot="1" x14ac:dyDescent="0.3">
      <c r="C38" s="166">
        <f>SUM(C29:C36)</f>
        <v>52651</v>
      </c>
    </row>
  </sheetData>
  <mergeCells count="3">
    <mergeCell ref="A1:C1"/>
    <mergeCell ref="A14:C14"/>
    <mergeCell ref="A27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624-9CC3-4CDF-8C1F-B2DB7FD68224}">
  <sheetPr codeName="Hoja3"/>
  <dimension ref="A1:M99"/>
  <sheetViews>
    <sheetView showGridLines="0" topLeftCell="A60" workbookViewId="0">
      <selection activeCell="A95" sqref="A95"/>
    </sheetView>
  </sheetViews>
  <sheetFormatPr baseColWidth="10" defaultRowHeight="15" x14ac:dyDescent="0.25"/>
  <cols>
    <col min="1" max="1" width="75.85546875" bestFit="1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75.85546875" bestFit="1" customWidth="1"/>
    <col min="7" max="8" width="12.5703125" bestFit="1" customWidth="1"/>
    <col min="9" max="9" width="13.28515625" bestFit="1" customWidth="1"/>
    <col min="11" max="11" width="35.28515625" bestFit="1" customWidth="1"/>
  </cols>
  <sheetData>
    <row r="1" spans="1:11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37">
        <v>60223.508666666647</v>
      </c>
      <c r="I1" s="38" t="s">
        <v>24</v>
      </c>
    </row>
    <row r="2" spans="1:11" x14ac:dyDescent="0.25">
      <c r="A2" s="40" t="s">
        <v>59</v>
      </c>
      <c r="B2" s="3">
        <v>45627</v>
      </c>
      <c r="C2" s="4" t="s">
        <v>9</v>
      </c>
      <c r="D2" t="s">
        <v>8</v>
      </c>
      <c r="E2" t="s">
        <v>10</v>
      </c>
      <c r="F2" s="40" t="s">
        <v>59</v>
      </c>
      <c r="G2" s="5">
        <v>6000</v>
      </c>
      <c r="H2" s="5">
        <f>+H1-G2</f>
        <v>54223.508666666647</v>
      </c>
      <c r="I2" t="s">
        <v>24</v>
      </c>
    </row>
    <row r="3" spans="1:11" x14ac:dyDescent="0.25">
      <c r="A3" t="s">
        <v>64</v>
      </c>
      <c r="B3" s="3">
        <v>45628</v>
      </c>
      <c r="C3" s="4" t="s">
        <v>9</v>
      </c>
      <c r="D3" t="s">
        <v>8</v>
      </c>
      <c r="E3" t="s">
        <v>10</v>
      </c>
      <c r="F3" t="s">
        <v>64</v>
      </c>
      <c r="G3" s="5">
        <v>100</v>
      </c>
      <c r="H3" s="5">
        <f t="shared" ref="H3:H10" si="0">+H2-G3</f>
        <v>54123.508666666647</v>
      </c>
      <c r="I3" t="s">
        <v>24</v>
      </c>
    </row>
    <row r="4" spans="1:11" x14ac:dyDescent="0.25">
      <c r="A4" s="40" t="s">
        <v>57</v>
      </c>
      <c r="B4" s="3">
        <v>45629</v>
      </c>
      <c r="C4" s="4" t="s">
        <v>9</v>
      </c>
      <c r="D4" t="s">
        <v>8</v>
      </c>
      <c r="E4" t="s">
        <v>10</v>
      </c>
      <c r="F4" s="40" t="s">
        <v>57</v>
      </c>
      <c r="G4" s="5">
        <v>46858</v>
      </c>
      <c r="H4" s="5">
        <f t="shared" si="0"/>
        <v>7265.5086666666466</v>
      </c>
      <c r="I4" t="s">
        <v>24</v>
      </c>
    </row>
    <row r="5" spans="1:11" x14ac:dyDescent="0.25">
      <c r="A5" s="40" t="s">
        <v>60</v>
      </c>
      <c r="B5" s="3">
        <v>45629</v>
      </c>
      <c r="C5" s="4" t="s">
        <v>9</v>
      </c>
      <c r="D5" t="s">
        <v>8</v>
      </c>
      <c r="E5" t="s">
        <v>10</v>
      </c>
      <c r="F5" s="40" t="s">
        <v>61</v>
      </c>
      <c r="G5" s="5">
        <v>500</v>
      </c>
      <c r="H5" s="5">
        <f t="shared" si="0"/>
        <v>6765.5086666666466</v>
      </c>
      <c r="I5" t="s">
        <v>24</v>
      </c>
    </row>
    <row r="6" spans="1:11" x14ac:dyDescent="0.25">
      <c r="A6" s="40" t="s">
        <v>62</v>
      </c>
      <c r="B6" s="3">
        <v>45629</v>
      </c>
      <c r="C6" s="4" t="s">
        <v>9</v>
      </c>
      <c r="D6" t="s">
        <v>8</v>
      </c>
      <c r="E6" t="s">
        <v>10</v>
      </c>
      <c r="F6" s="40" t="s">
        <v>62</v>
      </c>
      <c r="G6" s="5">
        <v>300</v>
      </c>
      <c r="H6" s="5">
        <f t="shared" si="0"/>
        <v>6465.5086666666466</v>
      </c>
      <c r="I6" t="s">
        <v>24</v>
      </c>
    </row>
    <row r="7" spans="1:11" x14ac:dyDescent="0.25">
      <c r="A7" s="40" t="s">
        <v>39</v>
      </c>
      <c r="B7" s="3">
        <v>45629</v>
      </c>
      <c r="C7" s="4" t="s">
        <v>9</v>
      </c>
      <c r="D7" t="s">
        <v>8</v>
      </c>
      <c r="E7" t="s">
        <v>10</v>
      </c>
      <c r="F7" s="40" t="s">
        <v>39</v>
      </c>
      <c r="G7" s="5">
        <v>250</v>
      </c>
      <c r="H7" s="5">
        <f t="shared" si="0"/>
        <v>6215.5086666666466</v>
      </c>
      <c r="I7" t="s">
        <v>24</v>
      </c>
    </row>
    <row r="8" spans="1:11" x14ac:dyDescent="0.25">
      <c r="A8" t="s">
        <v>25</v>
      </c>
      <c r="B8" s="3">
        <v>45629</v>
      </c>
      <c r="C8" s="4" t="s">
        <v>9</v>
      </c>
      <c r="D8" t="s">
        <v>8</v>
      </c>
      <c r="E8" t="s">
        <v>10</v>
      </c>
      <c r="F8" t="s">
        <v>25</v>
      </c>
      <c r="G8" s="5">
        <v>300</v>
      </c>
      <c r="H8" s="5">
        <f t="shared" si="0"/>
        <v>5915.5086666666466</v>
      </c>
      <c r="I8" t="s">
        <v>24</v>
      </c>
    </row>
    <row r="9" spans="1:11" x14ac:dyDescent="0.25">
      <c r="A9" t="s">
        <v>25</v>
      </c>
      <c r="B9" s="3">
        <v>45631</v>
      </c>
      <c r="C9" s="4" t="s">
        <v>9</v>
      </c>
      <c r="D9" t="s">
        <v>8</v>
      </c>
      <c r="E9" t="s">
        <v>10</v>
      </c>
      <c r="F9" t="s">
        <v>25</v>
      </c>
      <c r="G9" s="5">
        <v>300</v>
      </c>
      <c r="H9" s="5">
        <f t="shared" si="0"/>
        <v>5615.5086666666466</v>
      </c>
      <c r="I9" t="s">
        <v>24</v>
      </c>
    </row>
    <row r="10" spans="1:11" x14ac:dyDescent="0.25">
      <c r="A10" t="s">
        <v>27</v>
      </c>
      <c r="B10" s="3">
        <v>45631</v>
      </c>
      <c r="C10" s="4" t="s">
        <v>9</v>
      </c>
      <c r="D10" t="s">
        <v>8</v>
      </c>
      <c r="E10" t="s">
        <v>10</v>
      </c>
      <c r="F10" t="s">
        <v>67</v>
      </c>
      <c r="G10" s="5">
        <v>50</v>
      </c>
      <c r="H10" s="5">
        <f t="shared" si="0"/>
        <v>5565.5086666666466</v>
      </c>
      <c r="I10" t="s">
        <v>24</v>
      </c>
    </row>
    <row r="11" spans="1:11" x14ac:dyDescent="0.25">
      <c r="A11" s="39" t="s">
        <v>66</v>
      </c>
      <c r="B11" s="31">
        <v>45632</v>
      </c>
      <c r="C11" s="33">
        <v>45409</v>
      </c>
      <c r="D11" s="30" t="s">
        <v>8</v>
      </c>
      <c r="E11" s="30" t="s">
        <v>10</v>
      </c>
      <c r="F11" s="39" t="s">
        <v>66</v>
      </c>
      <c r="G11" s="32">
        <f>56067+12484</f>
        <v>68551</v>
      </c>
      <c r="H11" s="32">
        <f>+G11+H10</f>
        <v>74116.508666666647</v>
      </c>
      <c r="I11" s="30" t="s">
        <v>24</v>
      </c>
    </row>
    <row r="12" spans="1:11" x14ac:dyDescent="0.25">
      <c r="A12" t="s">
        <v>25</v>
      </c>
      <c r="B12" s="3">
        <v>45632</v>
      </c>
      <c r="C12" s="4" t="s">
        <v>9</v>
      </c>
      <c r="D12" t="s">
        <v>8</v>
      </c>
      <c r="E12" t="s">
        <v>10</v>
      </c>
      <c r="F12" t="s">
        <v>25</v>
      </c>
      <c r="G12" s="5">
        <v>300</v>
      </c>
      <c r="H12" s="5">
        <f>+H11-G12</f>
        <v>73816.508666666647</v>
      </c>
      <c r="I12" t="s">
        <v>24</v>
      </c>
    </row>
    <row r="13" spans="1:11" x14ac:dyDescent="0.25">
      <c r="A13" t="s">
        <v>26</v>
      </c>
      <c r="B13" s="3">
        <v>45632</v>
      </c>
      <c r="C13" s="4" t="s">
        <v>9</v>
      </c>
      <c r="D13" t="s">
        <v>8</v>
      </c>
      <c r="E13" t="s">
        <v>10</v>
      </c>
      <c r="F13" t="s">
        <v>26</v>
      </c>
      <c r="G13" s="5">
        <v>56071.477857142847</v>
      </c>
      <c r="H13" s="5">
        <f t="shared" ref="H13:H31" si="1">+H12-G13</f>
        <v>17745.0308095238</v>
      </c>
      <c r="I13" t="s">
        <v>24</v>
      </c>
      <c r="K13" s="19"/>
    </row>
    <row r="14" spans="1:11" x14ac:dyDescent="0.25">
      <c r="A14" t="s">
        <v>27</v>
      </c>
      <c r="B14" s="3">
        <v>45632</v>
      </c>
      <c r="C14" s="4" t="s">
        <v>9</v>
      </c>
      <c r="D14" t="s">
        <v>8</v>
      </c>
      <c r="E14" t="s">
        <v>10</v>
      </c>
      <c r="F14" t="s">
        <v>68</v>
      </c>
      <c r="G14" s="5">
        <v>75</v>
      </c>
      <c r="H14" s="5">
        <f t="shared" si="1"/>
        <v>17670.0308095238</v>
      </c>
      <c r="I14" t="s">
        <v>24</v>
      </c>
    </row>
    <row r="15" spans="1:11" x14ac:dyDescent="0.25">
      <c r="A15" t="s">
        <v>53</v>
      </c>
      <c r="B15" s="3">
        <v>45632</v>
      </c>
      <c r="C15" s="4" t="s">
        <v>9</v>
      </c>
      <c r="D15" t="s">
        <v>8</v>
      </c>
      <c r="E15" t="s">
        <v>10</v>
      </c>
      <c r="F15" t="s">
        <v>69</v>
      </c>
      <c r="G15" s="5">
        <v>320</v>
      </c>
      <c r="H15" s="5">
        <f t="shared" si="1"/>
        <v>17350.0308095238</v>
      </c>
      <c r="I15" t="s">
        <v>24</v>
      </c>
    </row>
    <row r="16" spans="1:11" x14ac:dyDescent="0.25">
      <c r="A16" t="s">
        <v>48</v>
      </c>
      <c r="B16" s="3">
        <v>45632</v>
      </c>
      <c r="C16" s="4" t="s">
        <v>9</v>
      </c>
      <c r="D16" t="s">
        <v>8</v>
      </c>
      <c r="E16" t="s">
        <v>10</v>
      </c>
      <c r="F16" t="s">
        <v>70</v>
      </c>
      <c r="G16" s="5">
        <v>70</v>
      </c>
      <c r="H16" s="5">
        <f t="shared" si="1"/>
        <v>17280.0308095238</v>
      </c>
      <c r="I16" t="s">
        <v>24</v>
      </c>
    </row>
    <row r="17" spans="1:13" x14ac:dyDescent="0.25">
      <c r="A17" t="s">
        <v>71</v>
      </c>
      <c r="B17" s="3">
        <v>45633</v>
      </c>
      <c r="C17" s="4" t="s">
        <v>9</v>
      </c>
      <c r="D17" t="s">
        <v>8</v>
      </c>
      <c r="E17" t="s">
        <v>10</v>
      </c>
      <c r="F17" t="s">
        <v>71</v>
      </c>
      <c r="G17" s="5">
        <v>4000</v>
      </c>
      <c r="H17" s="5">
        <f t="shared" si="1"/>
        <v>13280.0308095238</v>
      </c>
      <c r="I17" t="s">
        <v>24</v>
      </c>
    </row>
    <row r="18" spans="1:13" x14ac:dyDescent="0.25">
      <c r="A18" t="s">
        <v>72</v>
      </c>
      <c r="B18" s="3">
        <v>45633</v>
      </c>
      <c r="C18" s="4" t="s">
        <v>9</v>
      </c>
      <c r="D18" t="s">
        <v>8</v>
      </c>
      <c r="E18" t="s">
        <v>10</v>
      </c>
      <c r="F18" t="s">
        <v>72</v>
      </c>
      <c r="G18" s="5">
        <v>350</v>
      </c>
      <c r="H18" s="5">
        <f t="shared" si="1"/>
        <v>12930.0308095238</v>
      </c>
      <c r="I18" t="s">
        <v>24</v>
      </c>
    </row>
    <row r="19" spans="1:13" x14ac:dyDescent="0.25">
      <c r="A19" t="s">
        <v>27</v>
      </c>
      <c r="B19" s="3">
        <v>45635</v>
      </c>
      <c r="C19" s="4" t="s">
        <v>9</v>
      </c>
      <c r="D19" t="s">
        <v>8</v>
      </c>
      <c r="E19" t="s">
        <v>10</v>
      </c>
      <c r="F19" t="s">
        <v>73</v>
      </c>
      <c r="G19" s="5">
        <v>94</v>
      </c>
      <c r="H19" s="5">
        <f t="shared" si="1"/>
        <v>12836.0308095238</v>
      </c>
      <c r="I19" t="s">
        <v>24</v>
      </c>
      <c r="M19" s="19"/>
    </row>
    <row r="20" spans="1:13" x14ac:dyDescent="0.25">
      <c r="A20" t="s">
        <v>25</v>
      </c>
      <c r="B20" s="3">
        <v>45635</v>
      </c>
      <c r="C20" s="4" t="s">
        <v>9</v>
      </c>
      <c r="D20" t="s">
        <v>8</v>
      </c>
      <c r="E20" t="s">
        <v>10</v>
      </c>
      <c r="F20" t="s">
        <v>25</v>
      </c>
      <c r="G20" s="5">
        <v>300</v>
      </c>
      <c r="H20" s="5">
        <f t="shared" si="1"/>
        <v>12536.0308095238</v>
      </c>
      <c r="I20" t="s">
        <v>24</v>
      </c>
    </row>
    <row r="21" spans="1:13" x14ac:dyDescent="0.25">
      <c r="A21" t="s">
        <v>74</v>
      </c>
      <c r="B21" s="3">
        <v>45635</v>
      </c>
      <c r="C21" s="4" t="s">
        <v>9</v>
      </c>
      <c r="D21" t="s">
        <v>8</v>
      </c>
      <c r="E21" t="s">
        <v>10</v>
      </c>
      <c r="F21" t="s">
        <v>74</v>
      </c>
      <c r="G21" s="5">
        <v>200</v>
      </c>
      <c r="H21" s="5">
        <f t="shared" si="1"/>
        <v>12336.0308095238</v>
      </c>
      <c r="I21" t="s">
        <v>24</v>
      </c>
    </row>
    <row r="22" spans="1:13" x14ac:dyDescent="0.25">
      <c r="A22" t="s">
        <v>75</v>
      </c>
      <c r="B22" s="3">
        <v>45635</v>
      </c>
      <c r="C22" s="4" t="s">
        <v>9</v>
      </c>
      <c r="D22" t="s">
        <v>8</v>
      </c>
      <c r="E22" t="s">
        <v>10</v>
      </c>
      <c r="F22" t="s">
        <v>76</v>
      </c>
      <c r="G22" s="5">
        <v>250</v>
      </c>
      <c r="H22" s="5">
        <f t="shared" si="1"/>
        <v>12086.0308095238</v>
      </c>
      <c r="I22" t="s">
        <v>24</v>
      </c>
    </row>
    <row r="23" spans="1:13" x14ac:dyDescent="0.25">
      <c r="A23" t="s">
        <v>25</v>
      </c>
      <c r="B23" s="3">
        <v>45636</v>
      </c>
      <c r="C23" s="4" t="s">
        <v>9</v>
      </c>
      <c r="D23" t="s">
        <v>8</v>
      </c>
      <c r="E23" t="s">
        <v>10</v>
      </c>
      <c r="F23" t="s">
        <v>25</v>
      </c>
      <c r="G23" s="5">
        <v>300</v>
      </c>
      <c r="H23" s="5">
        <f t="shared" si="1"/>
        <v>11786.0308095238</v>
      </c>
      <c r="I23" t="s">
        <v>24</v>
      </c>
    </row>
    <row r="24" spans="1:13" x14ac:dyDescent="0.25">
      <c r="A24" t="s">
        <v>74</v>
      </c>
      <c r="B24" s="3">
        <v>45636</v>
      </c>
      <c r="C24" s="4" t="s">
        <v>9</v>
      </c>
      <c r="D24" t="s">
        <v>8</v>
      </c>
      <c r="E24" t="s">
        <v>10</v>
      </c>
      <c r="F24" t="s">
        <v>74</v>
      </c>
      <c r="G24" s="5">
        <v>450</v>
      </c>
      <c r="H24" s="5">
        <f t="shared" si="1"/>
        <v>11336.0308095238</v>
      </c>
      <c r="I24" t="s">
        <v>24</v>
      </c>
    </row>
    <row r="25" spans="1:13" x14ac:dyDescent="0.25">
      <c r="A25" t="s">
        <v>40</v>
      </c>
      <c r="B25" s="3">
        <v>45636</v>
      </c>
      <c r="C25" s="4" t="s">
        <v>9</v>
      </c>
      <c r="D25" t="s">
        <v>8</v>
      </c>
      <c r="E25" t="s">
        <v>10</v>
      </c>
      <c r="F25" t="s">
        <v>40</v>
      </c>
      <c r="G25" s="5">
        <v>7500</v>
      </c>
      <c r="H25" s="5">
        <f t="shared" si="1"/>
        <v>3836.0308095237997</v>
      </c>
      <c r="I25" t="s">
        <v>24</v>
      </c>
    </row>
    <row r="26" spans="1:13" x14ac:dyDescent="0.25">
      <c r="A26" t="s">
        <v>63</v>
      </c>
      <c r="B26" s="3">
        <v>45636</v>
      </c>
      <c r="C26" s="4" t="s">
        <v>9</v>
      </c>
      <c r="D26" t="s">
        <v>8</v>
      </c>
      <c r="E26" t="s">
        <v>10</v>
      </c>
      <c r="F26" t="s">
        <v>63</v>
      </c>
      <c r="G26" s="5">
        <v>85</v>
      </c>
      <c r="H26" s="5">
        <f t="shared" si="1"/>
        <v>3751.0308095237997</v>
      </c>
      <c r="I26" t="s">
        <v>24</v>
      </c>
      <c r="J26" s="19"/>
    </row>
    <row r="27" spans="1:13" x14ac:dyDescent="0.25">
      <c r="A27" t="s">
        <v>25</v>
      </c>
      <c r="B27" s="3">
        <v>45636</v>
      </c>
      <c r="C27" s="4" t="s">
        <v>9</v>
      </c>
      <c r="D27" t="s">
        <v>8</v>
      </c>
      <c r="E27" t="s">
        <v>10</v>
      </c>
      <c r="F27" t="s">
        <v>25</v>
      </c>
      <c r="G27" s="5">
        <v>300</v>
      </c>
      <c r="H27" s="5">
        <f t="shared" si="1"/>
        <v>3451.0308095237997</v>
      </c>
      <c r="I27" t="s">
        <v>24</v>
      </c>
    </row>
    <row r="28" spans="1:13" x14ac:dyDescent="0.25">
      <c r="A28" t="s">
        <v>25</v>
      </c>
      <c r="B28" s="3">
        <v>45638</v>
      </c>
      <c r="C28" s="4" t="s">
        <v>9</v>
      </c>
      <c r="D28" t="s">
        <v>8</v>
      </c>
      <c r="E28" t="s">
        <v>10</v>
      </c>
      <c r="F28" t="s">
        <v>25</v>
      </c>
      <c r="G28" s="5">
        <v>300</v>
      </c>
      <c r="H28" s="5">
        <f t="shared" si="1"/>
        <v>3151.0308095237997</v>
      </c>
      <c r="I28" t="s">
        <v>24</v>
      </c>
    </row>
    <row r="29" spans="1:13" x14ac:dyDescent="0.25">
      <c r="A29" t="s">
        <v>74</v>
      </c>
      <c r="B29" s="3">
        <v>45638</v>
      </c>
      <c r="C29" s="4" t="s">
        <v>9</v>
      </c>
      <c r="D29" t="s">
        <v>8</v>
      </c>
      <c r="E29" t="s">
        <v>10</v>
      </c>
      <c r="F29" t="s">
        <v>74</v>
      </c>
      <c r="G29" s="5">
        <v>200</v>
      </c>
      <c r="H29" s="5">
        <f t="shared" si="1"/>
        <v>2951.0308095237997</v>
      </c>
      <c r="I29" t="s">
        <v>24</v>
      </c>
    </row>
    <row r="30" spans="1:13" x14ac:dyDescent="0.25">
      <c r="A30" t="s">
        <v>25</v>
      </c>
      <c r="B30" s="3">
        <v>45639</v>
      </c>
      <c r="C30" s="4" t="s">
        <v>9</v>
      </c>
      <c r="D30" t="s">
        <v>8</v>
      </c>
      <c r="E30" t="s">
        <v>10</v>
      </c>
      <c r="F30" t="s">
        <v>25</v>
      </c>
      <c r="G30" s="5">
        <v>300</v>
      </c>
      <c r="H30" s="5">
        <f t="shared" si="1"/>
        <v>2651.0308095237997</v>
      </c>
      <c r="I30" t="s">
        <v>24</v>
      </c>
    </row>
    <row r="31" spans="1:13" x14ac:dyDescent="0.25">
      <c r="A31" t="s">
        <v>78</v>
      </c>
      <c r="B31" s="3">
        <v>45639</v>
      </c>
      <c r="C31" s="4" t="s">
        <v>9</v>
      </c>
      <c r="D31" t="s">
        <v>8</v>
      </c>
      <c r="E31" t="s">
        <v>10</v>
      </c>
      <c r="F31" t="s">
        <v>78</v>
      </c>
      <c r="G31" s="5">
        <v>750</v>
      </c>
      <c r="H31" s="5">
        <f t="shared" si="1"/>
        <v>1901.0308095237997</v>
      </c>
      <c r="I31" t="s">
        <v>24</v>
      </c>
    </row>
    <row r="32" spans="1:13" x14ac:dyDescent="0.25">
      <c r="A32" s="39" t="s">
        <v>77</v>
      </c>
      <c r="B32" s="31">
        <v>45639</v>
      </c>
      <c r="C32" s="33">
        <v>45572</v>
      </c>
      <c r="D32" s="30" t="s">
        <v>8</v>
      </c>
      <c r="E32" s="30" t="s">
        <v>10</v>
      </c>
      <c r="F32" s="39" t="s">
        <v>77</v>
      </c>
      <c r="G32" s="32">
        <v>118993</v>
      </c>
      <c r="H32" s="32">
        <f>+G32+H31</f>
        <v>120894.0308095238</v>
      </c>
      <c r="I32" s="30" t="s">
        <v>24</v>
      </c>
    </row>
    <row r="33" spans="1:9" x14ac:dyDescent="0.25">
      <c r="A33" t="s">
        <v>26</v>
      </c>
      <c r="B33" s="3">
        <v>45639</v>
      </c>
      <c r="C33" s="4" t="s">
        <v>9</v>
      </c>
      <c r="D33" t="s">
        <v>8</v>
      </c>
      <c r="E33" t="s">
        <v>10</v>
      </c>
      <c r="F33" t="s">
        <v>26</v>
      </c>
      <c r="G33" s="5">
        <v>14704.526428571427</v>
      </c>
      <c r="H33" s="5">
        <f>+H32-G33</f>
        <v>106189.50438095238</v>
      </c>
      <c r="I33" t="s">
        <v>24</v>
      </c>
    </row>
    <row r="34" spans="1:9" x14ac:dyDescent="0.25">
      <c r="A34" t="s">
        <v>34</v>
      </c>
      <c r="B34" s="3">
        <v>45639</v>
      </c>
      <c r="C34" s="4" t="s">
        <v>9</v>
      </c>
      <c r="D34" t="s">
        <v>8</v>
      </c>
      <c r="E34" t="s">
        <v>10</v>
      </c>
      <c r="F34" t="s">
        <v>34</v>
      </c>
      <c r="G34" s="5">
        <v>63246.840000000004</v>
      </c>
      <c r="H34" s="5">
        <f t="shared" ref="H34:H41" si="2">+H33-G34</f>
        <v>42942.664380952374</v>
      </c>
      <c r="I34" t="s">
        <v>24</v>
      </c>
    </row>
    <row r="35" spans="1:9" x14ac:dyDescent="0.25">
      <c r="A35" t="s">
        <v>79</v>
      </c>
      <c r="B35" s="3">
        <v>45639</v>
      </c>
      <c r="C35" s="4" t="s">
        <v>9</v>
      </c>
      <c r="D35" t="s">
        <v>8</v>
      </c>
      <c r="E35" t="s">
        <v>10</v>
      </c>
      <c r="F35" t="s">
        <v>79</v>
      </c>
      <c r="G35" s="5">
        <v>19310</v>
      </c>
      <c r="H35" s="5">
        <f t="shared" si="2"/>
        <v>23632.664380952374</v>
      </c>
      <c r="I35" t="s">
        <v>24</v>
      </c>
    </row>
    <row r="36" spans="1:9" x14ac:dyDescent="0.25">
      <c r="A36" t="s">
        <v>28</v>
      </c>
      <c r="B36" s="3">
        <v>45639</v>
      </c>
      <c r="C36" s="4" t="s">
        <v>9</v>
      </c>
      <c r="D36" t="s">
        <v>8</v>
      </c>
      <c r="E36" t="s">
        <v>10</v>
      </c>
      <c r="F36" t="s">
        <v>28</v>
      </c>
      <c r="G36" s="5">
        <v>1800</v>
      </c>
      <c r="H36" s="5">
        <f t="shared" si="2"/>
        <v>21832.664380952374</v>
      </c>
      <c r="I36" t="s">
        <v>24</v>
      </c>
    </row>
    <row r="37" spans="1:9" x14ac:dyDescent="0.25">
      <c r="A37" t="s">
        <v>31</v>
      </c>
      <c r="B37" s="3">
        <v>45639</v>
      </c>
      <c r="C37" s="4" t="s">
        <v>9</v>
      </c>
      <c r="D37" t="s">
        <v>8</v>
      </c>
      <c r="E37" t="s">
        <v>10</v>
      </c>
      <c r="F37" t="s">
        <v>31</v>
      </c>
      <c r="G37" s="5">
        <v>5000</v>
      </c>
      <c r="H37" s="5">
        <f t="shared" si="2"/>
        <v>16832.664380952374</v>
      </c>
      <c r="I37" t="s">
        <v>24</v>
      </c>
    </row>
    <row r="38" spans="1:9" x14ac:dyDescent="0.25">
      <c r="A38" t="s">
        <v>30</v>
      </c>
      <c r="B38" s="3">
        <v>45639</v>
      </c>
      <c r="C38" s="4" t="s">
        <v>9</v>
      </c>
      <c r="D38" t="s">
        <v>8</v>
      </c>
      <c r="E38" t="s">
        <v>10</v>
      </c>
      <c r="F38" t="s">
        <v>30</v>
      </c>
      <c r="G38" s="5">
        <v>2800</v>
      </c>
      <c r="H38" s="5">
        <f t="shared" si="2"/>
        <v>14032.664380952374</v>
      </c>
      <c r="I38" t="s">
        <v>24</v>
      </c>
    </row>
    <row r="39" spans="1:9" x14ac:dyDescent="0.25">
      <c r="A39" t="s">
        <v>29</v>
      </c>
      <c r="B39" s="3">
        <v>45639</v>
      </c>
      <c r="C39" s="4" t="s">
        <v>9</v>
      </c>
      <c r="D39" t="s">
        <v>8</v>
      </c>
      <c r="E39" t="s">
        <v>10</v>
      </c>
      <c r="F39" t="s">
        <v>29</v>
      </c>
      <c r="G39" s="5">
        <v>2000</v>
      </c>
      <c r="H39" s="5">
        <f t="shared" si="2"/>
        <v>12032.664380952374</v>
      </c>
      <c r="I39" t="s">
        <v>24</v>
      </c>
    </row>
    <row r="40" spans="1:9" x14ac:dyDescent="0.25">
      <c r="A40" t="s">
        <v>36</v>
      </c>
      <c r="B40" s="3">
        <v>45639</v>
      </c>
      <c r="C40" s="4" t="s">
        <v>9</v>
      </c>
      <c r="D40" t="s">
        <v>8</v>
      </c>
      <c r="E40" t="s">
        <v>10</v>
      </c>
      <c r="F40" t="s">
        <v>36</v>
      </c>
      <c r="G40" s="5">
        <v>2000</v>
      </c>
      <c r="H40" s="5">
        <f t="shared" si="2"/>
        <v>10032.664380952374</v>
      </c>
      <c r="I40" t="s">
        <v>24</v>
      </c>
    </row>
    <row r="41" spans="1:9" x14ac:dyDescent="0.25">
      <c r="A41" t="s">
        <v>35</v>
      </c>
      <c r="B41" s="3">
        <v>45639</v>
      </c>
      <c r="C41" s="4" t="s">
        <v>9</v>
      </c>
      <c r="D41" t="s">
        <v>8</v>
      </c>
      <c r="E41" t="s">
        <v>10</v>
      </c>
      <c r="F41" t="s">
        <v>35</v>
      </c>
      <c r="G41" s="5">
        <v>5423</v>
      </c>
      <c r="H41" s="5">
        <f t="shared" si="2"/>
        <v>4609.6643809523739</v>
      </c>
      <c r="I41" t="s">
        <v>24</v>
      </c>
    </row>
    <row r="42" spans="1:9" x14ac:dyDescent="0.25">
      <c r="A42" t="s">
        <v>80</v>
      </c>
      <c r="B42" s="3">
        <v>45639</v>
      </c>
      <c r="C42" s="4" t="s">
        <v>9</v>
      </c>
      <c r="D42" t="s">
        <v>8</v>
      </c>
      <c r="E42" t="s">
        <v>10</v>
      </c>
      <c r="F42" t="s">
        <v>80</v>
      </c>
      <c r="G42" s="5">
        <v>360</v>
      </c>
      <c r="H42" s="5">
        <f>+H41-G42</f>
        <v>4249.6643809523739</v>
      </c>
      <c r="I42" t="s">
        <v>24</v>
      </c>
    </row>
    <row r="43" spans="1:9" x14ac:dyDescent="0.25">
      <c r="A43" s="39" t="s">
        <v>81</v>
      </c>
      <c r="B43" s="31">
        <v>45639</v>
      </c>
      <c r="C43" s="33"/>
      <c r="D43" s="30" t="s">
        <v>8</v>
      </c>
      <c r="E43" s="30" t="s">
        <v>10</v>
      </c>
      <c r="F43" s="39" t="s">
        <v>81</v>
      </c>
      <c r="G43" s="32">
        <v>380</v>
      </c>
      <c r="H43" s="32">
        <f>+G43+H42</f>
        <v>4629.6643809523739</v>
      </c>
      <c r="I43" s="30" t="s">
        <v>24</v>
      </c>
    </row>
    <row r="44" spans="1:9" x14ac:dyDescent="0.25">
      <c r="A44" t="s">
        <v>56</v>
      </c>
      <c r="B44" s="3">
        <v>45640</v>
      </c>
      <c r="C44" s="4" t="s">
        <v>9</v>
      </c>
      <c r="D44" t="s">
        <v>8</v>
      </c>
      <c r="E44" t="s">
        <v>10</v>
      </c>
      <c r="F44" t="s">
        <v>56</v>
      </c>
      <c r="G44" s="5">
        <v>400</v>
      </c>
      <c r="H44" s="5">
        <f t="shared" ref="H44:H54" si="3">+H43-G44</f>
        <v>4229.6643809523739</v>
      </c>
      <c r="I44" t="s">
        <v>24</v>
      </c>
    </row>
    <row r="45" spans="1:9" x14ac:dyDescent="0.25">
      <c r="A45" t="s">
        <v>52</v>
      </c>
      <c r="B45" s="3">
        <v>45642</v>
      </c>
      <c r="C45" s="4" t="s">
        <v>9</v>
      </c>
      <c r="D45" t="s">
        <v>8</v>
      </c>
      <c r="E45" t="s">
        <v>10</v>
      </c>
      <c r="F45" t="s">
        <v>84</v>
      </c>
      <c r="G45" s="5">
        <v>600</v>
      </c>
      <c r="H45" s="5">
        <f t="shared" si="3"/>
        <v>3629.6643809523739</v>
      </c>
      <c r="I45" t="s">
        <v>24</v>
      </c>
    </row>
    <row r="46" spans="1:9" x14ac:dyDescent="0.25">
      <c r="A46" t="s">
        <v>25</v>
      </c>
      <c r="B46" s="3">
        <v>45642</v>
      </c>
      <c r="C46" s="4" t="s">
        <v>9</v>
      </c>
      <c r="D46" t="s">
        <v>8</v>
      </c>
      <c r="E46" t="s">
        <v>10</v>
      </c>
      <c r="F46" t="s">
        <v>25</v>
      </c>
      <c r="G46" s="5">
        <v>300</v>
      </c>
      <c r="H46" s="5">
        <f t="shared" si="3"/>
        <v>3329.6643809523739</v>
      </c>
      <c r="I46" t="s">
        <v>24</v>
      </c>
    </row>
    <row r="47" spans="1:9" x14ac:dyDescent="0.25">
      <c r="A47" t="s">
        <v>87</v>
      </c>
      <c r="B47" s="3">
        <v>45642</v>
      </c>
      <c r="C47" s="4" t="s">
        <v>9</v>
      </c>
      <c r="D47" t="s">
        <v>8</v>
      </c>
      <c r="E47" t="s">
        <v>10</v>
      </c>
      <c r="F47" t="s">
        <v>88</v>
      </c>
      <c r="G47" s="5">
        <v>100</v>
      </c>
      <c r="H47" s="5">
        <f t="shared" si="3"/>
        <v>3229.6643809523739</v>
      </c>
      <c r="I47" t="s">
        <v>24</v>
      </c>
    </row>
    <row r="48" spans="1:9" x14ac:dyDescent="0.25">
      <c r="A48" t="s">
        <v>50</v>
      </c>
      <c r="B48" s="3">
        <v>45642</v>
      </c>
      <c r="C48" s="4" t="s">
        <v>9</v>
      </c>
      <c r="D48" t="s">
        <v>8</v>
      </c>
      <c r="E48" t="s">
        <v>10</v>
      </c>
      <c r="F48" t="s">
        <v>89</v>
      </c>
      <c r="G48" s="5">
        <v>180</v>
      </c>
      <c r="H48" s="5">
        <f t="shared" si="3"/>
        <v>3049.6643809523739</v>
      </c>
      <c r="I48" t="s">
        <v>24</v>
      </c>
    </row>
    <row r="49" spans="1:12" x14ac:dyDescent="0.25">
      <c r="A49" t="s">
        <v>82</v>
      </c>
      <c r="B49" s="3">
        <v>45642</v>
      </c>
      <c r="C49" s="4" t="s">
        <v>9</v>
      </c>
      <c r="D49" t="s">
        <v>8</v>
      </c>
      <c r="E49" t="s">
        <v>10</v>
      </c>
      <c r="F49" t="s">
        <v>82</v>
      </c>
      <c r="G49" s="5">
        <v>200</v>
      </c>
      <c r="H49" s="5">
        <f t="shared" si="3"/>
        <v>2849.6643809523739</v>
      </c>
      <c r="I49" t="s">
        <v>24</v>
      </c>
    </row>
    <row r="50" spans="1:12" x14ac:dyDescent="0.25">
      <c r="A50" t="s">
        <v>25</v>
      </c>
      <c r="B50" s="3">
        <v>45643</v>
      </c>
      <c r="C50" s="4" t="s">
        <v>9</v>
      </c>
      <c r="D50" t="s">
        <v>8</v>
      </c>
      <c r="E50" t="s">
        <v>10</v>
      </c>
      <c r="F50" t="s">
        <v>25</v>
      </c>
      <c r="G50" s="5">
        <v>300</v>
      </c>
      <c r="H50" s="5">
        <f t="shared" si="3"/>
        <v>2549.6643809523739</v>
      </c>
      <c r="I50" t="s">
        <v>24</v>
      </c>
    </row>
    <row r="51" spans="1:12" x14ac:dyDescent="0.25">
      <c r="A51" t="s">
        <v>83</v>
      </c>
      <c r="B51" s="3">
        <v>45643</v>
      </c>
      <c r="C51" s="4" t="s">
        <v>9</v>
      </c>
      <c r="D51" t="s">
        <v>8</v>
      </c>
      <c r="E51" t="s">
        <v>10</v>
      </c>
      <c r="F51" t="s">
        <v>83</v>
      </c>
      <c r="G51" s="5">
        <v>600</v>
      </c>
      <c r="H51" s="5">
        <f t="shared" si="3"/>
        <v>1949.6643809523739</v>
      </c>
      <c r="I51" t="s">
        <v>24</v>
      </c>
    </row>
    <row r="52" spans="1:12" x14ac:dyDescent="0.25">
      <c r="A52" t="s">
        <v>52</v>
      </c>
      <c r="B52" s="3">
        <v>45643</v>
      </c>
      <c r="C52" s="4" t="s">
        <v>9</v>
      </c>
      <c r="D52" t="s">
        <v>8</v>
      </c>
      <c r="E52" t="s">
        <v>10</v>
      </c>
      <c r="F52" t="s">
        <v>84</v>
      </c>
      <c r="G52" s="5">
        <v>600</v>
      </c>
      <c r="H52" s="5">
        <f t="shared" si="3"/>
        <v>1349.6643809523739</v>
      </c>
      <c r="I52" t="s">
        <v>24</v>
      </c>
    </row>
    <row r="53" spans="1:12" x14ac:dyDescent="0.25">
      <c r="A53" t="s">
        <v>85</v>
      </c>
      <c r="B53" s="3">
        <v>45643</v>
      </c>
      <c r="C53" s="4" t="s">
        <v>9</v>
      </c>
      <c r="D53" t="s">
        <v>8</v>
      </c>
      <c r="E53" t="s">
        <v>10</v>
      </c>
      <c r="F53" t="s">
        <v>86</v>
      </c>
      <c r="G53" s="5">
        <v>232</v>
      </c>
      <c r="H53" s="5">
        <f t="shared" si="3"/>
        <v>1117.6643809523739</v>
      </c>
      <c r="I53" t="s">
        <v>24</v>
      </c>
    </row>
    <row r="54" spans="1:12" x14ac:dyDescent="0.25">
      <c r="A54" t="s">
        <v>48</v>
      </c>
      <c r="B54" s="3">
        <v>45644</v>
      </c>
      <c r="C54" s="4" t="s">
        <v>9</v>
      </c>
      <c r="D54" t="s">
        <v>8</v>
      </c>
      <c r="E54" t="s">
        <v>10</v>
      </c>
      <c r="F54" t="s">
        <v>90</v>
      </c>
      <c r="G54" s="5">
        <v>91</v>
      </c>
      <c r="H54" s="5">
        <f t="shared" si="3"/>
        <v>1026.6643809523739</v>
      </c>
      <c r="I54" t="s">
        <v>24</v>
      </c>
    </row>
    <row r="55" spans="1:12" x14ac:dyDescent="0.25">
      <c r="A55" t="s">
        <v>92</v>
      </c>
      <c r="B55" s="3">
        <v>45644</v>
      </c>
      <c r="C55" s="4" t="s">
        <v>9</v>
      </c>
      <c r="D55" t="s">
        <v>8</v>
      </c>
      <c r="E55" t="s">
        <v>10</v>
      </c>
      <c r="F55" t="s">
        <v>92</v>
      </c>
      <c r="G55" s="5">
        <v>400</v>
      </c>
      <c r="H55" s="5">
        <f>+H54-G55</f>
        <v>626.6643809523739</v>
      </c>
      <c r="I55" t="s">
        <v>24</v>
      </c>
    </row>
    <row r="56" spans="1:12" x14ac:dyDescent="0.25">
      <c r="A56" t="s">
        <v>25</v>
      </c>
      <c r="B56" s="3">
        <v>45645</v>
      </c>
      <c r="C56" s="4" t="s">
        <v>9</v>
      </c>
      <c r="D56" t="s">
        <v>8</v>
      </c>
      <c r="E56" t="s">
        <v>10</v>
      </c>
      <c r="F56" t="s">
        <v>25</v>
      </c>
      <c r="G56" s="5">
        <v>300</v>
      </c>
      <c r="H56" s="5">
        <f>+H55-G56</f>
        <v>326.6643809523739</v>
      </c>
      <c r="I56" t="s">
        <v>24</v>
      </c>
    </row>
    <row r="57" spans="1:12" x14ac:dyDescent="0.25">
      <c r="A57" t="s">
        <v>25</v>
      </c>
      <c r="B57" s="3">
        <v>45646</v>
      </c>
      <c r="C57" s="4" t="s">
        <v>9</v>
      </c>
      <c r="D57" t="s">
        <v>8</v>
      </c>
      <c r="E57" t="s">
        <v>10</v>
      </c>
      <c r="F57" t="s">
        <v>25</v>
      </c>
      <c r="G57" s="5">
        <v>300</v>
      </c>
      <c r="H57" s="5">
        <f>+H56-G57</f>
        <v>26.664380952373904</v>
      </c>
      <c r="I57" t="s">
        <v>24</v>
      </c>
      <c r="J57" s="19"/>
    </row>
    <row r="58" spans="1:12" x14ac:dyDescent="0.25">
      <c r="A58" s="39" t="s">
        <v>93</v>
      </c>
      <c r="B58" s="31">
        <v>45646</v>
      </c>
      <c r="C58" s="33">
        <v>45750</v>
      </c>
      <c r="D58" s="30" t="s">
        <v>8</v>
      </c>
      <c r="E58" s="30" t="s">
        <v>10</v>
      </c>
      <c r="F58" s="39" t="s">
        <v>93</v>
      </c>
      <c r="G58" s="32">
        <v>203746</v>
      </c>
      <c r="H58" s="32">
        <f>+G58+H57</f>
        <v>203772.66438095237</v>
      </c>
      <c r="I58" s="30" t="s">
        <v>24</v>
      </c>
    </row>
    <row r="59" spans="1:12" x14ac:dyDescent="0.25">
      <c r="A59" t="s">
        <v>57</v>
      </c>
      <c r="B59" s="3">
        <v>45646</v>
      </c>
      <c r="C59" s="4" t="s">
        <v>9</v>
      </c>
      <c r="D59" t="s">
        <v>8</v>
      </c>
      <c r="E59" t="s">
        <v>10</v>
      </c>
      <c r="F59" t="s">
        <v>57</v>
      </c>
      <c r="G59" s="5">
        <v>80628</v>
      </c>
      <c r="H59" s="5">
        <f t="shared" ref="H59:H66" si="4">+H58-G59</f>
        <v>123144.66438095237</v>
      </c>
      <c r="I59" t="s">
        <v>24</v>
      </c>
    </row>
    <row r="60" spans="1:12" x14ac:dyDescent="0.25">
      <c r="A60" t="s">
        <v>96</v>
      </c>
      <c r="B60" s="3">
        <v>45646</v>
      </c>
      <c r="C60" s="4" t="s">
        <v>9</v>
      </c>
      <c r="D60" t="s">
        <v>8</v>
      </c>
      <c r="E60" t="s">
        <v>10</v>
      </c>
      <c r="F60" t="s">
        <v>96</v>
      </c>
      <c r="G60" s="5">
        <v>1250</v>
      </c>
      <c r="H60" s="5">
        <f t="shared" si="4"/>
        <v>121894.66438095237</v>
      </c>
      <c r="I60" t="s">
        <v>24</v>
      </c>
      <c r="J60" s="19"/>
      <c r="K60" s="19"/>
    </row>
    <row r="61" spans="1:12" x14ac:dyDescent="0.25">
      <c r="A61" t="s">
        <v>71</v>
      </c>
      <c r="B61" s="3">
        <v>45646</v>
      </c>
      <c r="C61" s="4" t="s">
        <v>9</v>
      </c>
      <c r="D61" t="s">
        <v>8</v>
      </c>
      <c r="E61" t="s">
        <v>10</v>
      </c>
      <c r="F61" t="s">
        <v>71</v>
      </c>
      <c r="G61" s="5">
        <v>4000</v>
      </c>
      <c r="H61" s="5">
        <f t="shared" si="4"/>
        <v>117894.66438095237</v>
      </c>
      <c r="I61" t="s">
        <v>24</v>
      </c>
    </row>
    <row r="62" spans="1:12" x14ac:dyDescent="0.25">
      <c r="A62" t="s">
        <v>97</v>
      </c>
      <c r="B62" s="3">
        <v>45646</v>
      </c>
      <c r="C62" s="4" t="s">
        <v>9</v>
      </c>
      <c r="D62" t="s">
        <v>8</v>
      </c>
      <c r="E62" t="s">
        <v>10</v>
      </c>
      <c r="F62" t="s">
        <v>97</v>
      </c>
      <c r="G62" s="5">
        <v>1305</v>
      </c>
      <c r="H62" s="5">
        <f t="shared" si="4"/>
        <v>116589.66438095237</v>
      </c>
      <c r="I62" t="s">
        <v>24</v>
      </c>
      <c r="L62" s="43"/>
    </row>
    <row r="63" spans="1:12" x14ac:dyDescent="0.25">
      <c r="A63" t="s">
        <v>94</v>
      </c>
      <c r="B63" s="3">
        <v>45646</v>
      </c>
      <c r="C63" s="4" t="s">
        <v>9</v>
      </c>
      <c r="D63" t="s">
        <v>8</v>
      </c>
      <c r="E63" t="s">
        <v>10</v>
      </c>
      <c r="F63" t="s">
        <v>94</v>
      </c>
      <c r="G63" s="5">
        <v>43546.633333333331</v>
      </c>
      <c r="H63" s="5">
        <f t="shared" si="4"/>
        <v>73043.031047619035</v>
      </c>
      <c r="I63" t="s">
        <v>24</v>
      </c>
    </row>
    <row r="64" spans="1:12" x14ac:dyDescent="0.25">
      <c r="A64" t="s">
        <v>95</v>
      </c>
      <c r="B64" s="3">
        <v>45646</v>
      </c>
      <c r="C64" s="4" t="s">
        <v>9</v>
      </c>
      <c r="D64" t="s">
        <v>8</v>
      </c>
      <c r="E64" t="s">
        <v>10</v>
      </c>
      <c r="F64" t="s">
        <v>95</v>
      </c>
      <c r="G64" s="5">
        <v>8335.9999999999982</v>
      </c>
      <c r="H64" s="5">
        <f t="shared" si="4"/>
        <v>64707.031047619035</v>
      </c>
      <c r="I64" t="s">
        <v>24</v>
      </c>
    </row>
    <row r="65" spans="1:10" x14ac:dyDescent="0.25">
      <c r="A65" t="s">
        <v>26</v>
      </c>
      <c r="B65" s="3">
        <v>45646</v>
      </c>
      <c r="C65" s="4" t="s">
        <v>9</v>
      </c>
      <c r="D65" t="s">
        <v>8</v>
      </c>
      <c r="E65" t="s">
        <v>10</v>
      </c>
      <c r="F65" t="s">
        <v>26</v>
      </c>
      <c r="G65" s="5">
        <v>53950.39</v>
      </c>
      <c r="H65" s="5">
        <f t="shared" si="4"/>
        <v>10756.641047619036</v>
      </c>
      <c r="I65" t="s">
        <v>24</v>
      </c>
    </row>
    <row r="66" spans="1:10" x14ac:dyDescent="0.25">
      <c r="A66" t="s">
        <v>42</v>
      </c>
      <c r="B66" s="3">
        <v>45646</v>
      </c>
      <c r="C66" s="4" t="s">
        <v>9</v>
      </c>
      <c r="D66" t="s">
        <v>8</v>
      </c>
      <c r="E66" t="s">
        <v>10</v>
      </c>
      <c r="F66" t="s">
        <v>42</v>
      </c>
      <c r="G66" s="5">
        <f>1400*5</f>
        <v>7000</v>
      </c>
      <c r="H66" s="5">
        <f t="shared" si="4"/>
        <v>3756.6410476190358</v>
      </c>
      <c r="I66" t="s">
        <v>24</v>
      </c>
    </row>
    <row r="67" spans="1:10" x14ac:dyDescent="0.25">
      <c r="A67" t="s">
        <v>98</v>
      </c>
      <c r="B67" s="3">
        <v>45652</v>
      </c>
      <c r="C67" s="4" t="s">
        <v>9</v>
      </c>
      <c r="D67" t="s">
        <v>8</v>
      </c>
      <c r="E67" t="s">
        <v>10</v>
      </c>
      <c r="F67" t="s">
        <v>98</v>
      </c>
      <c r="G67" s="5">
        <v>500</v>
      </c>
      <c r="H67" s="5">
        <f>+H66-G67</f>
        <v>3256.6410476190358</v>
      </c>
      <c r="I67" t="s">
        <v>24</v>
      </c>
    </row>
    <row r="68" spans="1:10" x14ac:dyDescent="0.25">
      <c r="A68" t="s">
        <v>25</v>
      </c>
      <c r="B68" s="3">
        <v>45652</v>
      </c>
      <c r="C68" s="4" t="s">
        <v>9</v>
      </c>
      <c r="D68" t="s">
        <v>8</v>
      </c>
      <c r="E68" t="s">
        <v>10</v>
      </c>
      <c r="F68" t="s">
        <v>25</v>
      </c>
      <c r="G68" s="5">
        <v>300</v>
      </c>
      <c r="H68" s="5">
        <f>+H67-G68</f>
        <v>2956.6410476190358</v>
      </c>
      <c r="I68" t="s">
        <v>24</v>
      </c>
    </row>
    <row r="69" spans="1:10" x14ac:dyDescent="0.25">
      <c r="A69" t="s">
        <v>49</v>
      </c>
      <c r="B69" s="3">
        <v>45652</v>
      </c>
      <c r="C69" s="4" t="s">
        <v>9</v>
      </c>
      <c r="D69" t="s">
        <v>8</v>
      </c>
      <c r="E69" t="s">
        <v>10</v>
      </c>
      <c r="F69" t="s">
        <v>49</v>
      </c>
      <c r="G69" s="5">
        <v>600</v>
      </c>
      <c r="H69" s="5">
        <f>+H68-G69</f>
        <v>2356.6410476190358</v>
      </c>
      <c r="I69" t="s">
        <v>24</v>
      </c>
    </row>
    <row r="70" spans="1:10" x14ac:dyDescent="0.25">
      <c r="A70" t="s">
        <v>25</v>
      </c>
      <c r="B70" s="3">
        <v>45653</v>
      </c>
      <c r="C70" s="4" t="s">
        <v>9</v>
      </c>
      <c r="D70" t="s">
        <v>8</v>
      </c>
      <c r="E70" t="s">
        <v>10</v>
      </c>
      <c r="F70" t="s">
        <v>25</v>
      </c>
      <c r="G70" s="5">
        <v>350</v>
      </c>
      <c r="H70" s="5">
        <f>+H69-G70</f>
        <v>2006.6410476190358</v>
      </c>
      <c r="I70" t="s">
        <v>24</v>
      </c>
      <c r="J70" s="19"/>
    </row>
    <row r="71" spans="1:10" x14ac:dyDescent="0.25">
      <c r="A71" s="39" t="s">
        <v>99</v>
      </c>
      <c r="B71" s="31">
        <v>45653</v>
      </c>
      <c r="C71" s="33">
        <v>45900</v>
      </c>
      <c r="D71" s="30" t="s">
        <v>8</v>
      </c>
      <c r="E71" s="30" t="s">
        <v>10</v>
      </c>
      <c r="F71" s="39" t="s">
        <v>99</v>
      </c>
      <c r="G71" s="32">
        <f>6632+17216</f>
        <v>23848</v>
      </c>
      <c r="H71" s="32">
        <f>+G71+H70</f>
        <v>25854.641047619036</v>
      </c>
      <c r="I71" s="30" t="s">
        <v>24</v>
      </c>
    </row>
    <row r="72" spans="1:10" x14ac:dyDescent="0.25">
      <c r="A72" s="39" t="s">
        <v>100</v>
      </c>
      <c r="B72" s="31">
        <v>45653</v>
      </c>
      <c r="C72" s="33">
        <v>45909</v>
      </c>
      <c r="D72" s="30" t="s">
        <v>8</v>
      </c>
      <c r="E72" s="30" t="s">
        <v>10</v>
      </c>
      <c r="F72" s="39" t="s">
        <v>100</v>
      </c>
      <c r="G72" s="32">
        <v>40551</v>
      </c>
      <c r="H72" s="32">
        <f>+G72+H71</f>
        <v>66405.641047619036</v>
      </c>
      <c r="I72" s="30" t="s">
        <v>24</v>
      </c>
    </row>
    <row r="73" spans="1:10" x14ac:dyDescent="0.25">
      <c r="A73" t="s">
        <v>26</v>
      </c>
      <c r="B73" s="3">
        <v>45653</v>
      </c>
      <c r="C73" s="4" t="s">
        <v>9</v>
      </c>
      <c r="D73" t="s">
        <v>8</v>
      </c>
      <c r="E73" t="s">
        <v>10</v>
      </c>
      <c r="F73" t="s">
        <v>26</v>
      </c>
      <c r="G73" s="5">
        <v>17219.560000000001</v>
      </c>
      <c r="H73" s="5">
        <f>+H72-G73</f>
        <v>49186.081047619038</v>
      </c>
      <c r="I73" t="s">
        <v>24</v>
      </c>
    </row>
    <row r="74" spans="1:10" x14ac:dyDescent="0.25">
      <c r="A74" t="s">
        <v>102</v>
      </c>
      <c r="B74" s="3">
        <v>45653</v>
      </c>
      <c r="C74" s="4" t="s">
        <v>9</v>
      </c>
      <c r="D74" t="s">
        <v>8</v>
      </c>
      <c r="E74" t="s">
        <v>10</v>
      </c>
      <c r="F74" t="s">
        <v>101</v>
      </c>
      <c r="G74" s="5">
        <v>40551</v>
      </c>
      <c r="H74" s="5">
        <f>+H73-G74</f>
        <v>8635.0810476190381</v>
      </c>
      <c r="I74" t="s">
        <v>24</v>
      </c>
    </row>
    <row r="75" spans="1:10" x14ac:dyDescent="0.25">
      <c r="A75" t="s">
        <v>41</v>
      </c>
      <c r="B75" s="3">
        <v>45653</v>
      </c>
      <c r="C75" s="4" t="s">
        <v>9</v>
      </c>
      <c r="D75" t="s">
        <v>8</v>
      </c>
      <c r="E75" t="s">
        <v>10</v>
      </c>
      <c r="F75" t="s">
        <v>41</v>
      </c>
      <c r="G75" s="5">
        <v>250</v>
      </c>
      <c r="H75" s="5">
        <f t="shared" ref="H75:H81" si="5">+H74-G75</f>
        <v>8385.0810476190381</v>
      </c>
      <c r="I75" t="s">
        <v>24</v>
      </c>
    </row>
    <row r="76" spans="1:10" x14ac:dyDescent="0.25">
      <c r="A76" t="s">
        <v>44</v>
      </c>
      <c r="B76" s="3">
        <v>45653</v>
      </c>
      <c r="C76" s="4" t="s">
        <v>9</v>
      </c>
      <c r="D76" t="s">
        <v>8</v>
      </c>
      <c r="E76" t="s">
        <v>10</v>
      </c>
      <c r="F76" t="s">
        <v>44</v>
      </c>
      <c r="G76" s="5">
        <v>2000</v>
      </c>
      <c r="H76" s="5">
        <f t="shared" si="5"/>
        <v>6385.0810476190381</v>
      </c>
      <c r="I76" t="s">
        <v>24</v>
      </c>
    </row>
    <row r="77" spans="1:10" x14ac:dyDescent="0.25">
      <c r="A77" t="s">
        <v>103</v>
      </c>
      <c r="B77" s="3">
        <v>45653</v>
      </c>
      <c r="C77" s="4" t="s">
        <v>9</v>
      </c>
      <c r="D77" t="s">
        <v>8</v>
      </c>
      <c r="E77" t="s">
        <v>10</v>
      </c>
      <c r="F77" t="s">
        <v>103</v>
      </c>
      <c r="G77" s="5">
        <v>414</v>
      </c>
      <c r="H77" s="5">
        <f t="shared" si="5"/>
        <v>5971.0810476190381</v>
      </c>
      <c r="I77" t="s">
        <v>24</v>
      </c>
    </row>
    <row r="78" spans="1:10" x14ac:dyDescent="0.25">
      <c r="A78" t="s">
        <v>104</v>
      </c>
      <c r="B78" s="3">
        <v>45653</v>
      </c>
      <c r="C78" s="4" t="s">
        <v>9</v>
      </c>
      <c r="D78" t="s">
        <v>8</v>
      </c>
      <c r="E78" t="s">
        <v>10</v>
      </c>
      <c r="F78" t="s">
        <v>104</v>
      </c>
      <c r="G78" s="5">
        <v>468</v>
      </c>
      <c r="H78" s="5">
        <f t="shared" si="5"/>
        <v>5503.0810476190381</v>
      </c>
      <c r="I78" t="s">
        <v>24</v>
      </c>
    </row>
    <row r="79" spans="1:10" x14ac:dyDescent="0.25">
      <c r="A79" t="s">
        <v>25</v>
      </c>
      <c r="B79" s="3">
        <v>45653</v>
      </c>
      <c r="C79" s="4" t="s">
        <v>9</v>
      </c>
      <c r="D79" t="s">
        <v>8</v>
      </c>
      <c r="E79" t="s">
        <v>10</v>
      </c>
      <c r="F79" t="s">
        <v>25</v>
      </c>
      <c r="G79" s="5">
        <v>350</v>
      </c>
      <c r="H79" s="5">
        <f t="shared" si="5"/>
        <v>5153.0810476190381</v>
      </c>
      <c r="I79" t="s">
        <v>24</v>
      </c>
    </row>
    <row r="80" spans="1:10" x14ac:dyDescent="0.25">
      <c r="A80" t="s">
        <v>56</v>
      </c>
      <c r="B80" s="3">
        <v>45653</v>
      </c>
      <c r="C80" s="4" t="s">
        <v>9</v>
      </c>
      <c r="D80" t="s">
        <v>8</v>
      </c>
      <c r="E80" t="s">
        <v>10</v>
      </c>
      <c r="F80" t="s">
        <v>56</v>
      </c>
      <c r="G80" s="5">
        <v>740</v>
      </c>
      <c r="H80" s="5">
        <f t="shared" si="5"/>
        <v>4413.0810476190381</v>
      </c>
      <c r="I80" t="s">
        <v>24</v>
      </c>
    </row>
    <row r="81" spans="1:11" x14ac:dyDescent="0.25">
      <c r="A81" t="s">
        <v>105</v>
      </c>
      <c r="B81" s="3">
        <v>45653</v>
      </c>
      <c r="C81" s="4" t="s">
        <v>9</v>
      </c>
      <c r="D81" t="s">
        <v>8</v>
      </c>
      <c r="E81" t="s">
        <v>10</v>
      </c>
      <c r="F81" t="s">
        <v>105</v>
      </c>
      <c r="G81" s="5">
        <v>300</v>
      </c>
      <c r="H81" s="5">
        <f t="shared" si="5"/>
        <v>4113.0810476190381</v>
      </c>
      <c r="I81" t="s">
        <v>24</v>
      </c>
    </row>
    <row r="82" spans="1:11" x14ac:dyDescent="0.25">
      <c r="A82" t="s">
        <v>27</v>
      </c>
      <c r="B82" s="3">
        <v>45653</v>
      </c>
      <c r="C82" s="4" t="s">
        <v>9</v>
      </c>
      <c r="D82" t="s">
        <v>8</v>
      </c>
      <c r="E82" t="s">
        <v>10</v>
      </c>
      <c r="F82" t="s">
        <v>108</v>
      </c>
      <c r="G82" s="5">
        <v>250</v>
      </c>
      <c r="H82" s="5">
        <f>+H81-G82</f>
        <v>3863.0810476190381</v>
      </c>
      <c r="I82" t="s">
        <v>24</v>
      </c>
    </row>
    <row r="83" spans="1:11" x14ac:dyDescent="0.25">
      <c r="A83" t="s">
        <v>25</v>
      </c>
      <c r="B83" s="3">
        <v>45656</v>
      </c>
      <c r="C83" s="4" t="s">
        <v>9</v>
      </c>
      <c r="D83" t="s">
        <v>8</v>
      </c>
      <c r="E83" t="s">
        <v>10</v>
      </c>
      <c r="F83" t="s">
        <v>25</v>
      </c>
      <c r="G83" s="5">
        <v>350</v>
      </c>
      <c r="H83" s="5">
        <f>+H82-G83</f>
        <v>3513.0810476190381</v>
      </c>
      <c r="I83" t="s">
        <v>24</v>
      </c>
      <c r="K83" s="19"/>
    </row>
    <row r="84" spans="1:11" x14ac:dyDescent="0.25">
      <c r="A84" t="s">
        <v>107</v>
      </c>
      <c r="B84" s="3">
        <v>45656</v>
      </c>
      <c r="C84" s="4" t="s">
        <v>9</v>
      </c>
      <c r="D84" t="s">
        <v>8</v>
      </c>
      <c r="E84" t="s">
        <v>10</v>
      </c>
      <c r="F84" t="s">
        <v>107</v>
      </c>
      <c r="G84" s="5">
        <v>220</v>
      </c>
      <c r="H84" s="5">
        <f>+H83-G84</f>
        <v>3293.0810476190381</v>
      </c>
      <c r="I84" t="s">
        <v>24</v>
      </c>
    </row>
    <row r="85" spans="1:11" x14ac:dyDescent="0.25">
      <c r="A85" s="39" t="s">
        <v>106</v>
      </c>
      <c r="B85" s="31">
        <v>45656</v>
      </c>
      <c r="C85" s="33">
        <v>45909</v>
      </c>
      <c r="D85" s="30" t="s">
        <v>8</v>
      </c>
      <c r="E85" s="30" t="s">
        <v>10</v>
      </c>
      <c r="F85" s="39" t="s">
        <v>106</v>
      </c>
      <c r="G85" s="32">
        <v>164137</v>
      </c>
      <c r="H85" s="32">
        <f>+G85+H84</f>
        <v>167430.08104761905</v>
      </c>
      <c r="I85" s="30" t="s">
        <v>24</v>
      </c>
    </row>
    <row r="86" spans="1:11" x14ac:dyDescent="0.25">
      <c r="A86" t="s">
        <v>34</v>
      </c>
      <c r="B86" s="3">
        <v>45657</v>
      </c>
      <c r="C86" s="4" t="s">
        <v>9</v>
      </c>
      <c r="D86" t="s">
        <v>8</v>
      </c>
      <c r="E86" t="s">
        <v>10</v>
      </c>
      <c r="F86" t="s">
        <v>34</v>
      </c>
      <c r="G86" s="5">
        <v>77969.7</v>
      </c>
      <c r="H86" s="5">
        <f t="shared" ref="H86:H94" si="6">+H85-G86</f>
        <v>89460.381047619056</v>
      </c>
      <c r="I86" t="s">
        <v>24</v>
      </c>
    </row>
    <row r="87" spans="1:11" x14ac:dyDescent="0.25">
      <c r="A87" t="s">
        <v>37</v>
      </c>
      <c r="B87" s="3">
        <v>45657</v>
      </c>
      <c r="C87" s="4" t="s">
        <v>9</v>
      </c>
      <c r="D87" t="s">
        <v>8</v>
      </c>
      <c r="E87" t="s">
        <v>10</v>
      </c>
      <c r="F87" t="s">
        <v>47</v>
      </c>
      <c r="G87" s="5">
        <v>8251.2000000000025</v>
      </c>
      <c r="H87" s="5">
        <f t="shared" si="6"/>
        <v>81209.181047619059</v>
      </c>
      <c r="I87" t="s">
        <v>24</v>
      </c>
    </row>
    <row r="88" spans="1:11" x14ac:dyDescent="0.25">
      <c r="A88" t="s">
        <v>37</v>
      </c>
      <c r="B88" s="3">
        <v>45657</v>
      </c>
      <c r="C88" s="4" t="s">
        <v>9</v>
      </c>
      <c r="D88" t="s">
        <v>8</v>
      </c>
      <c r="E88" t="s">
        <v>10</v>
      </c>
      <c r="F88" t="s">
        <v>47</v>
      </c>
      <c r="G88" s="5">
        <v>60163.040000000001</v>
      </c>
      <c r="H88" s="5">
        <f t="shared" si="6"/>
        <v>21046.141047619058</v>
      </c>
      <c r="I88" t="s">
        <v>24</v>
      </c>
    </row>
    <row r="89" spans="1:11" x14ac:dyDescent="0.25">
      <c r="A89" t="s">
        <v>37</v>
      </c>
      <c r="B89" s="3">
        <v>45657</v>
      </c>
      <c r="C89" s="4" t="s">
        <v>9</v>
      </c>
      <c r="D89" t="s">
        <v>8</v>
      </c>
      <c r="E89" t="s">
        <v>10</v>
      </c>
      <c r="F89" t="s">
        <v>38</v>
      </c>
      <c r="G89" s="5">
        <v>15790.74</v>
      </c>
      <c r="H89" s="5">
        <f t="shared" si="6"/>
        <v>5255.4010476190579</v>
      </c>
      <c r="I89" t="s">
        <v>24</v>
      </c>
    </row>
    <row r="90" spans="1:11" x14ac:dyDescent="0.25">
      <c r="A90" t="s">
        <v>63</v>
      </c>
      <c r="B90" s="3">
        <v>45657</v>
      </c>
      <c r="C90" s="4" t="s">
        <v>9</v>
      </c>
      <c r="D90" t="s">
        <v>8</v>
      </c>
      <c r="E90" t="s">
        <v>10</v>
      </c>
      <c r="F90" t="s">
        <v>63</v>
      </c>
      <c r="G90" s="5">
        <v>85</v>
      </c>
      <c r="H90" s="5">
        <f t="shared" si="6"/>
        <v>5170.4010476190579</v>
      </c>
      <c r="I90" t="s">
        <v>24</v>
      </c>
    </row>
    <row r="91" spans="1:11" x14ac:dyDescent="0.25">
      <c r="A91" t="s">
        <v>109</v>
      </c>
      <c r="B91" s="3">
        <v>45657</v>
      </c>
      <c r="C91" s="4" t="s">
        <v>9</v>
      </c>
      <c r="D91" t="s">
        <v>8</v>
      </c>
      <c r="E91" t="s">
        <v>10</v>
      </c>
      <c r="F91" t="s">
        <v>110</v>
      </c>
      <c r="G91" s="5">
        <v>350</v>
      </c>
      <c r="H91" s="5">
        <f t="shared" si="6"/>
        <v>4820.4010476190579</v>
      </c>
      <c r="I91" t="s">
        <v>24</v>
      </c>
      <c r="K91" s="19">
        <f>+H91-4899.5</f>
        <v>-79.098952380942137</v>
      </c>
    </row>
    <row r="92" spans="1:11" x14ac:dyDescent="0.25">
      <c r="A92" t="s">
        <v>32</v>
      </c>
      <c r="B92" s="3">
        <v>45657</v>
      </c>
      <c r="C92" s="4" t="s">
        <v>9</v>
      </c>
      <c r="D92" t="s">
        <v>8</v>
      </c>
      <c r="E92" t="s">
        <v>10</v>
      </c>
      <c r="F92" t="s">
        <v>32</v>
      </c>
      <c r="G92" s="5">
        <v>399</v>
      </c>
      <c r="H92" s="5">
        <f t="shared" si="6"/>
        <v>4421.4010476190579</v>
      </c>
      <c r="I92" t="s">
        <v>24</v>
      </c>
    </row>
    <row r="93" spans="1:11" x14ac:dyDescent="0.25">
      <c r="A93" t="s">
        <v>111</v>
      </c>
      <c r="B93" s="3">
        <v>45657</v>
      </c>
      <c r="C93" s="4" t="s">
        <v>9</v>
      </c>
      <c r="D93" t="s">
        <v>8</v>
      </c>
      <c r="E93" t="s">
        <v>10</v>
      </c>
      <c r="F93" t="s">
        <v>111</v>
      </c>
      <c r="G93" s="5">
        <v>500</v>
      </c>
      <c r="H93" s="5">
        <f t="shared" si="6"/>
        <v>3921.4010476190579</v>
      </c>
      <c r="I93" t="s">
        <v>24</v>
      </c>
    </row>
    <row r="94" spans="1:11" x14ac:dyDescent="0.25">
      <c r="A94" t="s">
        <v>56</v>
      </c>
      <c r="B94" s="3">
        <v>45657</v>
      </c>
      <c r="C94" s="4" t="s">
        <v>9</v>
      </c>
      <c r="D94" t="s">
        <v>8</v>
      </c>
      <c r="E94" t="s">
        <v>10</v>
      </c>
      <c r="F94" t="s">
        <v>56</v>
      </c>
      <c r="G94" s="5">
        <v>400</v>
      </c>
      <c r="H94" s="5">
        <f t="shared" si="6"/>
        <v>3521.4010476190579</v>
      </c>
      <c r="I94" t="s">
        <v>24</v>
      </c>
    </row>
    <row r="95" spans="1:11" x14ac:dyDescent="0.25">
      <c r="H95" s="5"/>
    </row>
    <row r="96" spans="1:11" x14ac:dyDescent="0.25">
      <c r="B96" s="3"/>
      <c r="C96" s="4"/>
      <c r="G96" s="5"/>
      <c r="H96" s="5"/>
    </row>
    <row r="97" spans="2:8" x14ac:dyDescent="0.25">
      <c r="B97" s="3"/>
      <c r="C97" s="4"/>
      <c r="G97" s="5"/>
      <c r="H97" s="5"/>
    </row>
    <row r="98" spans="2:8" x14ac:dyDescent="0.25">
      <c r="B98" s="3"/>
      <c r="C98" s="4"/>
      <c r="G98" s="5"/>
      <c r="H98" s="5"/>
    </row>
    <row r="99" spans="2:8" x14ac:dyDescent="0.25">
      <c r="B99" s="3"/>
      <c r="C99" s="4"/>
      <c r="G99" s="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017D-DA79-448F-905B-BFC9B76AEE1B}">
  <sheetPr codeName="Hoja27"/>
  <dimension ref="D6:E26"/>
  <sheetViews>
    <sheetView workbookViewId="0">
      <selection activeCell="E24" sqref="D6:E24"/>
    </sheetView>
  </sheetViews>
  <sheetFormatPr baseColWidth="10" defaultRowHeight="15" x14ac:dyDescent="0.25"/>
  <cols>
    <col min="4" max="4" width="38.28515625" bestFit="1" customWidth="1"/>
    <col min="5" max="5" width="11.42578125" style="5"/>
  </cols>
  <sheetData>
    <row r="6" spans="4:5" x14ac:dyDescent="0.25">
      <c r="D6" s="56" t="s">
        <v>305</v>
      </c>
      <c r="E6" s="57" t="s">
        <v>18</v>
      </c>
    </row>
    <row r="7" spans="4:5" x14ac:dyDescent="0.25">
      <c r="D7" s="49" t="s">
        <v>10</v>
      </c>
      <c r="E7" s="50">
        <v>3000</v>
      </c>
    </row>
    <row r="8" spans="4:5" x14ac:dyDescent="0.25">
      <c r="D8" s="49" t="s">
        <v>25</v>
      </c>
      <c r="E8" s="50">
        <f>400*4</f>
        <v>1600</v>
      </c>
    </row>
    <row r="9" spans="4:5" x14ac:dyDescent="0.25">
      <c r="D9" s="49" t="s">
        <v>403</v>
      </c>
      <c r="E9" s="50">
        <v>2500</v>
      </c>
    </row>
    <row r="10" spans="4:5" x14ac:dyDescent="0.25">
      <c r="D10" s="49" t="s">
        <v>35</v>
      </c>
      <c r="E10" s="50">
        <v>2937.95</v>
      </c>
    </row>
    <row r="11" spans="4:5" x14ac:dyDescent="0.25">
      <c r="D11" s="49" t="s">
        <v>28</v>
      </c>
      <c r="E11" s="50">
        <v>1800</v>
      </c>
    </row>
    <row r="12" spans="4:5" x14ac:dyDescent="0.25">
      <c r="D12" s="49" t="s">
        <v>30</v>
      </c>
      <c r="E12" s="50">
        <v>2800</v>
      </c>
    </row>
    <row r="13" spans="4:5" x14ac:dyDescent="0.25">
      <c r="D13" s="49" t="s">
        <v>31</v>
      </c>
      <c r="E13" s="50">
        <v>5000</v>
      </c>
    </row>
    <row r="14" spans="4:5" x14ac:dyDescent="0.25">
      <c r="D14" s="49" t="s">
        <v>29</v>
      </c>
      <c r="E14" s="50">
        <v>2000</v>
      </c>
    </row>
    <row r="15" spans="4:5" x14ac:dyDescent="0.25">
      <c r="D15" s="49" t="s">
        <v>36</v>
      </c>
      <c r="E15" s="50">
        <v>2000</v>
      </c>
    </row>
    <row r="16" spans="4:5" x14ac:dyDescent="0.25">
      <c r="D16" s="49" t="s">
        <v>337</v>
      </c>
      <c r="E16" s="50">
        <v>2000</v>
      </c>
    </row>
    <row r="17" spans="4:5" x14ac:dyDescent="0.25">
      <c r="D17" s="49" t="s">
        <v>402</v>
      </c>
      <c r="E17" s="50">
        <v>3000</v>
      </c>
    </row>
    <row r="18" spans="4:5" x14ac:dyDescent="0.25">
      <c r="D18" s="49" t="s">
        <v>273</v>
      </c>
      <c r="E18" s="54">
        <v>2000</v>
      </c>
    </row>
    <row r="19" spans="4:5" x14ac:dyDescent="0.25">
      <c r="D19" s="49" t="s">
        <v>404</v>
      </c>
      <c r="E19" s="54">
        <v>1500</v>
      </c>
    </row>
    <row r="20" spans="4:5" x14ac:dyDescent="0.25">
      <c r="D20" s="49" t="s">
        <v>405</v>
      </c>
      <c r="E20" s="54">
        <f>2400*3</f>
        <v>7200</v>
      </c>
    </row>
    <row r="21" spans="4:5" x14ac:dyDescent="0.25">
      <c r="D21" s="49" t="s">
        <v>406</v>
      </c>
      <c r="E21" s="54">
        <f>1500*4</f>
        <v>6000</v>
      </c>
    </row>
    <row r="22" spans="4:5" x14ac:dyDescent="0.25">
      <c r="D22" s="49" t="s">
        <v>407</v>
      </c>
      <c r="E22" s="54">
        <v>5244</v>
      </c>
    </row>
    <row r="23" spans="4:5" x14ac:dyDescent="0.25">
      <c r="D23" s="49" t="s">
        <v>408</v>
      </c>
      <c r="E23" s="54">
        <v>399</v>
      </c>
    </row>
    <row r="24" spans="4:5" x14ac:dyDescent="0.25">
      <c r="E24" s="55">
        <f>SUM(E7:E23)</f>
        <v>50980.95</v>
      </c>
    </row>
    <row r="25" spans="4:5" x14ac:dyDescent="0.25">
      <c r="E25" s="53"/>
    </row>
    <row r="26" spans="4:5" x14ac:dyDescent="0.25">
      <c r="E26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24CA-75F6-47CD-BCCC-40FF57581DCA}">
  <sheetPr codeName="Hoja4"/>
  <dimension ref="A1:H105"/>
  <sheetViews>
    <sheetView showGridLines="0" topLeftCell="A68" workbookViewId="0">
      <selection activeCell="A68" sqref="A68"/>
    </sheetView>
  </sheetViews>
  <sheetFormatPr baseColWidth="10" defaultRowHeight="15" x14ac:dyDescent="0.25"/>
  <cols>
    <col min="1" max="1" width="55.5703125" customWidth="1"/>
    <col min="2" max="2" width="10.7109375" bestFit="1" customWidth="1"/>
    <col min="3" max="3" width="25.28515625" bestFit="1" customWidth="1"/>
    <col min="4" max="4" width="9.7109375" bestFit="1" customWidth="1"/>
    <col min="5" max="5" width="11.28515625" bestFit="1" customWidth="1"/>
    <col min="6" max="6" width="85.7109375" bestFit="1" customWidth="1"/>
    <col min="7" max="7" width="11.5703125" bestFit="1" customWidth="1"/>
    <col min="8" max="8" width="9.42578125" bestFit="1" customWidth="1"/>
  </cols>
  <sheetData>
    <row r="1" spans="1:8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15.75" thickTop="1" x14ac:dyDescent="0.25">
      <c r="A2" t="s">
        <v>25</v>
      </c>
      <c r="B2" s="3">
        <v>45659</v>
      </c>
      <c r="C2" s="4" t="s">
        <v>9</v>
      </c>
      <c r="D2" t="s">
        <v>8</v>
      </c>
      <c r="E2" t="s">
        <v>10</v>
      </c>
      <c r="F2" t="s">
        <v>25</v>
      </c>
      <c r="G2" s="5">
        <v>350</v>
      </c>
      <c r="H2" t="s">
        <v>8</v>
      </c>
    </row>
    <row r="3" spans="1:8" x14ac:dyDescent="0.25">
      <c r="A3" t="s">
        <v>41</v>
      </c>
      <c r="B3" s="3">
        <v>45659</v>
      </c>
      <c r="C3" s="4" t="s">
        <v>9</v>
      </c>
      <c r="D3" t="s">
        <v>8</v>
      </c>
      <c r="E3" t="s">
        <v>10</v>
      </c>
      <c r="F3" t="s">
        <v>41</v>
      </c>
      <c r="G3" s="5">
        <v>400</v>
      </c>
      <c r="H3" t="s">
        <v>8</v>
      </c>
    </row>
    <row r="4" spans="1:8" x14ac:dyDescent="0.25">
      <c r="A4" t="s">
        <v>51</v>
      </c>
      <c r="B4" s="3">
        <v>45659</v>
      </c>
      <c r="C4" s="4" t="s">
        <v>9</v>
      </c>
      <c r="D4" t="s">
        <v>8</v>
      </c>
      <c r="E4" t="s">
        <v>10</v>
      </c>
      <c r="F4" t="s">
        <v>41</v>
      </c>
      <c r="G4" s="5">
        <v>50</v>
      </c>
      <c r="H4" t="s">
        <v>8</v>
      </c>
    </row>
    <row r="5" spans="1:8" x14ac:dyDescent="0.25">
      <c r="A5" t="s">
        <v>25</v>
      </c>
      <c r="B5" s="3">
        <v>45660</v>
      </c>
      <c r="C5" s="4" t="s">
        <v>9</v>
      </c>
      <c r="D5" t="s">
        <v>8</v>
      </c>
      <c r="E5" t="s">
        <v>10</v>
      </c>
      <c r="F5" t="s">
        <v>25</v>
      </c>
      <c r="G5" s="5">
        <v>350</v>
      </c>
      <c r="H5" t="s">
        <v>8</v>
      </c>
    </row>
    <row r="6" spans="1:8" x14ac:dyDescent="0.25">
      <c r="A6" t="s">
        <v>44</v>
      </c>
      <c r="B6" s="3">
        <v>45660</v>
      </c>
      <c r="C6" s="4" t="s">
        <v>9</v>
      </c>
      <c r="D6" t="s">
        <v>8</v>
      </c>
      <c r="E6" t="s">
        <v>10</v>
      </c>
      <c r="F6" t="s">
        <v>44</v>
      </c>
      <c r="G6" s="5">
        <f>50*40</f>
        <v>2000</v>
      </c>
      <c r="H6" t="s">
        <v>8</v>
      </c>
    </row>
    <row r="7" spans="1:8" x14ac:dyDescent="0.25">
      <c r="A7" t="s">
        <v>122</v>
      </c>
      <c r="B7" s="3">
        <v>45660</v>
      </c>
      <c r="C7" s="4" t="s">
        <v>9</v>
      </c>
      <c r="D7" t="s">
        <v>8</v>
      </c>
      <c r="E7" t="s">
        <v>10</v>
      </c>
      <c r="F7" t="s">
        <v>122</v>
      </c>
      <c r="G7" s="5">
        <v>700</v>
      </c>
      <c r="H7" t="s">
        <v>8</v>
      </c>
    </row>
    <row r="8" spans="1:8" x14ac:dyDescent="0.25">
      <c r="A8" t="s">
        <v>26</v>
      </c>
      <c r="B8" s="3">
        <v>45660</v>
      </c>
      <c r="C8" s="4" t="s">
        <v>9</v>
      </c>
      <c r="D8" t="s">
        <v>8</v>
      </c>
      <c r="E8" t="s">
        <v>10</v>
      </c>
      <c r="F8" t="s">
        <v>26</v>
      </c>
      <c r="G8" s="5">
        <v>34201.62142857143</v>
      </c>
      <c r="H8" t="s">
        <v>8</v>
      </c>
    </row>
    <row r="9" spans="1:8" x14ac:dyDescent="0.25">
      <c r="A9" t="s">
        <v>46</v>
      </c>
      <c r="B9" s="3">
        <v>45661</v>
      </c>
      <c r="C9" s="4" t="s">
        <v>9</v>
      </c>
      <c r="D9" t="s">
        <v>8</v>
      </c>
      <c r="E9" t="s">
        <v>10</v>
      </c>
      <c r="F9" t="s">
        <v>55</v>
      </c>
      <c r="G9" s="5">
        <v>28188.959999999999</v>
      </c>
      <c r="H9" t="s">
        <v>8</v>
      </c>
    </row>
    <row r="10" spans="1:8" x14ac:dyDescent="0.25">
      <c r="A10" t="s">
        <v>115</v>
      </c>
      <c r="B10" s="3">
        <v>45661</v>
      </c>
      <c r="C10" s="4" t="s">
        <v>9</v>
      </c>
      <c r="D10" t="s">
        <v>8</v>
      </c>
      <c r="E10" t="s">
        <v>10</v>
      </c>
      <c r="F10" t="s">
        <v>115</v>
      </c>
      <c r="G10" s="5">
        <v>699</v>
      </c>
      <c r="H10" t="s">
        <v>8</v>
      </c>
    </row>
    <row r="11" spans="1:8" x14ac:dyDescent="0.25">
      <c r="A11" t="s">
        <v>33</v>
      </c>
      <c r="B11" s="3">
        <v>45661</v>
      </c>
      <c r="C11" s="4" t="s">
        <v>9</v>
      </c>
      <c r="D11" t="s">
        <v>8</v>
      </c>
      <c r="E11" t="s">
        <v>10</v>
      </c>
      <c r="F11" t="s">
        <v>116</v>
      </c>
      <c r="G11" s="5">
        <v>72</v>
      </c>
      <c r="H11" t="s">
        <v>8</v>
      </c>
    </row>
    <row r="12" spans="1:8" x14ac:dyDescent="0.25">
      <c r="A12" t="s">
        <v>117</v>
      </c>
      <c r="B12" s="3">
        <v>45663</v>
      </c>
      <c r="C12" s="4" t="s">
        <v>9</v>
      </c>
      <c r="D12" t="s">
        <v>8</v>
      </c>
      <c r="E12" t="s">
        <v>10</v>
      </c>
      <c r="F12" t="s">
        <v>118</v>
      </c>
      <c r="G12" s="5">
        <v>300</v>
      </c>
      <c r="H12" t="s">
        <v>8</v>
      </c>
    </row>
    <row r="13" spans="1:8" x14ac:dyDescent="0.25">
      <c r="A13" t="s">
        <v>119</v>
      </c>
      <c r="B13" s="3">
        <v>45663</v>
      </c>
      <c r="C13" s="4" t="s">
        <v>9</v>
      </c>
      <c r="D13" t="s">
        <v>8</v>
      </c>
      <c r="E13" t="s">
        <v>10</v>
      </c>
      <c r="F13" t="s">
        <v>120</v>
      </c>
      <c r="G13" s="5">
        <v>5428</v>
      </c>
      <c r="H13" t="s">
        <v>8</v>
      </c>
    </row>
    <row r="14" spans="1:8" x14ac:dyDescent="0.25">
      <c r="A14" t="s">
        <v>126</v>
      </c>
      <c r="B14" s="3">
        <v>45663</v>
      </c>
      <c r="C14" s="4" t="s">
        <v>9</v>
      </c>
      <c r="D14" t="s">
        <v>8</v>
      </c>
      <c r="E14" t="s">
        <v>10</v>
      </c>
      <c r="F14" t="s">
        <v>126</v>
      </c>
      <c r="G14" s="5">
        <v>2000</v>
      </c>
      <c r="H14" t="s">
        <v>8</v>
      </c>
    </row>
    <row r="15" spans="1:8" x14ac:dyDescent="0.25">
      <c r="A15" t="s">
        <v>121</v>
      </c>
      <c r="B15" s="3">
        <v>45663</v>
      </c>
      <c r="C15" s="4" t="s">
        <v>9</v>
      </c>
      <c r="D15" t="s">
        <v>8</v>
      </c>
      <c r="E15" t="s">
        <v>10</v>
      </c>
      <c r="F15" t="s">
        <v>121</v>
      </c>
      <c r="G15" s="5">
        <f>684.52+17</f>
        <v>701.52</v>
      </c>
      <c r="H15" t="s">
        <v>8</v>
      </c>
    </row>
    <row r="16" spans="1:8" x14ac:dyDescent="0.25">
      <c r="A16" t="s">
        <v>25</v>
      </c>
      <c r="B16" s="3">
        <v>45664</v>
      </c>
      <c r="C16" s="4" t="s">
        <v>9</v>
      </c>
      <c r="D16" t="s">
        <v>8</v>
      </c>
      <c r="E16" t="s">
        <v>10</v>
      </c>
      <c r="F16" t="s">
        <v>25</v>
      </c>
      <c r="G16" s="5">
        <v>350</v>
      </c>
      <c r="H16" t="s">
        <v>8</v>
      </c>
    </row>
    <row r="17" spans="1:8" x14ac:dyDescent="0.25">
      <c r="A17" t="s">
        <v>123</v>
      </c>
      <c r="B17" s="3">
        <v>45664</v>
      </c>
      <c r="C17" s="4" t="s">
        <v>9</v>
      </c>
      <c r="D17" t="s">
        <v>8</v>
      </c>
      <c r="E17" t="s">
        <v>10</v>
      </c>
      <c r="F17" t="s">
        <v>123</v>
      </c>
      <c r="G17" s="5">
        <v>250</v>
      </c>
      <c r="H17" t="s">
        <v>8</v>
      </c>
    </row>
    <row r="18" spans="1:8" x14ac:dyDescent="0.25">
      <c r="A18" t="s">
        <v>124</v>
      </c>
      <c r="B18" s="3">
        <v>45665</v>
      </c>
      <c r="C18" s="4" t="s">
        <v>9</v>
      </c>
      <c r="D18" t="s">
        <v>8</v>
      </c>
      <c r="E18" t="s">
        <v>10</v>
      </c>
      <c r="F18" t="s">
        <v>127</v>
      </c>
      <c r="G18" s="5">
        <v>615</v>
      </c>
      <c r="H18" t="s">
        <v>8</v>
      </c>
    </row>
    <row r="19" spans="1:8" x14ac:dyDescent="0.25">
      <c r="A19" t="s">
        <v>25</v>
      </c>
      <c r="B19" s="3">
        <v>45666</v>
      </c>
      <c r="C19" s="4" t="s">
        <v>9</v>
      </c>
      <c r="D19" t="s">
        <v>8</v>
      </c>
      <c r="E19" t="s">
        <v>10</v>
      </c>
      <c r="F19" t="s">
        <v>25</v>
      </c>
      <c r="G19" s="5">
        <v>350</v>
      </c>
      <c r="H19" t="s">
        <v>8</v>
      </c>
    </row>
    <row r="20" spans="1:8" x14ac:dyDescent="0.25">
      <c r="A20" t="s">
        <v>45</v>
      </c>
      <c r="B20" s="3">
        <v>45666</v>
      </c>
      <c r="C20" s="4" t="s">
        <v>9</v>
      </c>
      <c r="D20" t="s">
        <v>8</v>
      </c>
      <c r="E20" t="s">
        <v>10</v>
      </c>
      <c r="F20" t="s">
        <v>125</v>
      </c>
      <c r="G20" s="5">
        <v>400</v>
      </c>
      <c r="H20" t="s">
        <v>8</v>
      </c>
    </row>
    <row r="21" spans="1:8" x14ac:dyDescent="0.25">
      <c r="A21" t="s">
        <v>25</v>
      </c>
      <c r="B21" s="3">
        <v>45667</v>
      </c>
      <c r="C21" s="4" t="s">
        <v>9</v>
      </c>
      <c r="D21" t="s">
        <v>8</v>
      </c>
      <c r="E21" t="s">
        <v>10</v>
      </c>
      <c r="F21" t="s">
        <v>25</v>
      </c>
      <c r="G21" s="5">
        <v>350</v>
      </c>
      <c r="H21" t="s">
        <v>8</v>
      </c>
    </row>
    <row r="22" spans="1:8" x14ac:dyDescent="0.25">
      <c r="A22" t="s">
        <v>26</v>
      </c>
      <c r="B22" s="3">
        <v>45667</v>
      </c>
      <c r="C22" s="4" t="s">
        <v>9</v>
      </c>
      <c r="D22" t="s">
        <v>8</v>
      </c>
      <c r="E22" t="s">
        <v>10</v>
      </c>
      <c r="F22" t="s">
        <v>26</v>
      </c>
      <c r="G22" s="5">
        <f>26235.06</f>
        <v>26235.06</v>
      </c>
      <c r="H22" t="s">
        <v>8</v>
      </c>
    </row>
    <row r="23" spans="1:8" x14ac:dyDescent="0.25">
      <c r="A23" t="s">
        <v>124</v>
      </c>
      <c r="B23" s="3">
        <v>45667</v>
      </c>
      <c r="C23" s="4" t="s">
        <v>9</v>
      </c>
      <c r="D23" t="s">
        <v>8</v>
      </c>
      <c r="E23" t="s">
        <v>10</v>
      </c>
      <c r="F23" t="s">
        <v>124</v>
      </c>
      <c r="G23" s="5">
        <v>472</v>
      </c>
      <c r="H23" t="s">
        <v>8</v>
      </c>
    </row>
    <row r="24" spans="1:8" x14ac:dyDescent="0.25">
      <c r="A24" t="s">
        <v>40</v>
      </c>
      <c r="B24" s="3">
        <v>45667</v>
      </c>
      <c r="C24" s="4" t="s">
        <v>9</v>
      </c>
      <c r="D24" t="s">
        <v>8</v>
      </c>
      <c r="E24" t="s">
        <v>10</v>
      </c>
      <c r="F24" t="s">
        <v>40</v>
      </c>
      <c r="G24" s="5">
        <v>7500</v>
      </c>
      <c r="H24" t="s">
        <v>8</v>
      </c>
    </row>
    <row r="25" spans="1:8" x14ac:dyDescent="0.25">
      <c r="A25" t="s">
        <v>58</v>
      </c>
      <c r="B25" s="3">
        <v>45667</v>
      </c>
      <c r="C25" s="4" t="s">
        <v>9</v>
      </c>
      <c r="D25" t="s">
        <v>8</v>
      </c>
      <c r="E25" t="s">
        <v>10</v>
      </c>
      <c r="F25" t="s">
        <v>58</v>
      </c>
      <c r="G25" s="5">
        <v>470</v>
      </c>
      <c r="H25" t="s">
        <v>8</v>
      </c>
    </row>
    <row r="26" spans="1:8" x14ac:dyDescent="0.25">
      <c r="A26" t="s">
        <v>128</v>
      </c>
      <c r="B26" s="3">
        <v>45667</v>
      </c>
      <c r="C26" s="4" t="s">
        <v>9</v>
      </c>
      <c r="D26" t="s">
        <v>8</v>
      </c>
      <c r="E26" t="s">
        <v>10</v>
      </c>
      <c r="F26" t="s">
        <v>128</v>
      </c>
      <c r="G26" s="5">
        <v>395</v>
      </c>
      <c r="H26" t="s">
        <v>8</v>
      </c>
    </row>
    <row r="27" spans="1:8" x14ac:dyDescent="0.25">
      <c r="A27" t="s">
        <v>129</v>
      </c>
      <c r="B27" s="3">
        <v>45667</v>
      </c>
      <c r="C27" s="4" t="s">
        <v>9</v>
      </c>
      <c r="D27" t="s">
        <v>8</v>
      </c>
      <c r="E27" t="s">
        <v>10</v>
      </c>
      <c r="F27" t="s">
        <v>129</v>
      </c>
      <c r="G27" s="5">
        <v>500</v>
      </c>
      <c r="H27" t="s">
        <v>8</v>
      </c>
    </row>
    <row r="28" spans="1:8" x14ac:dyDescent="0.25">
      <c r="A28" t="s">
        <v>124</v>
      </c>
      <c r="B28" s="3">
        <v>45668</v>
      </c>
      <c r="C28" s="4" t="s">
        <v>9</v>
      </c>
      <c r="D28" t="s">
        <v>8</v>
      </c>
      <c r="E28" t="s">
        <v>10</v>
      </c>
      <c r="F28" t="s">
        <v>124</v>
      </c>
      <c r="G28" s="5">
        <v>200</v>
      </c>
      <c r="H28" t="s">
        <v>8</v>
      </c>
    </row>
    <row r="29" spans="1:8" x14ac:dyDescent="0.25">
      <c r="A29" t="s">
        <v>25</v>
      </c>
      <c r="B29" s="3">
        <v>45670</v>
      </c>
      <c r="C29" s="4" t="s">
        <v>9</v>
      </c>
      <c r="D29" t="s">
        <v>8</v>
      </c>
      <c r="E29" t="s">
        <v>10</v>
      </c>
      <c r="F29" t="s">
        <v>25</v>
      </c>
      <c r="G29" s="5">
        <v>400</v>
      </c>
      <c r="H29" t="s">
        <v>8</v>
      </c>
    </row>
    <row r="30" spans="1:8" x14ac:dyDescent="0.25">
      <c r="A30" t="s">
        <v>51</v>
      </c>
      <c r="B30" s="3">
        <v>45670</v>
      </c>
      <c r="C30" s="4" t="s">
        <v>9</v>
      </c>
      <c r="D30" t="s">
        <v>8</v>
      </c>
      <c r="E30" t="s">
        <v>10</v>
      </c>
      <c r="F30" t="s">
        <v>51</v>
      </c>
      <c r="G30" s="5">
        <v>50</v>
      </c>
      <c r="H30" t="s">
        <v>8</v>
      </c>
    </row>
    <row r="31" spans="1:8" x14ac:dyDescent="0.25">
      <c r="A31" t="s">
        <v>54</v>
      </c>
      <c r="B31" s="3">
        <v>45670</v>
      </c>
      <c r="C31" s="4" t="s">
        <v>9</v>
      </c>
      <c r="D31" t="s">
        <v>8</v>
      </c>
      <c r="E31" t="s">
        <v>10</v>
      </c>
      <c r="F31" t="s">
        <v>130</v>
      </c>
      <c r="G31" s="5">
        <v>379</v>
      </c>
      <c r="H31" t="s">
        <v>8</v>
      </c>
    </row>
    <row r="32" spans="1:8" x14ac:dyDescent="0.25">
      <c r="A32" t="s">
        <v>25</v>
      </c>
      <c r="B32" s="3">
        <v>45671</v>
      </c>
      <c r="C32" s="4" t="s">
        <v>9</v>
      </c>
      <c r="D32" t="s">
        <v>8</v>
      </c>
      <c r="E32" t="s">
        <v>10</v>
      </c>
      <c r="F32" t="s">
        <v>25</v>
      </c>
      <c r="G32" s="5">
        <v>400</v>
      </c>
      <c r="H32" t="s">
        <v>8</v>
      </c>
    </row>
    <row r="33" spans="1:8" x14ac:dyDescent="0.25">
      <c r="A33" t="s">
        <v>132</v>
      </c>
      <c r="B33" s="3">
        <v>45671</v>
      </c>
      <c r="C33" s="4" t="s">
        <v>9</v>
      </c>
      <c r="D33" t="s">
        <v>8</v>
      </c>
      <c r="E33" t="s">
        <v>10</v>
      </c>
      <c r="F33" t="s">
        <v>132</v>
      </c>
      <c r="G33" s="5">
        <v>220</v>
      </c>
      <c r="H33" t="s">
        <v>8</v>
      </c>
    </row>
    <row r="34" spans="1:8" x14ac:dyDescent="0.25">
      <c r="A34" t="s">
        <v>63</v>
      </c>
      <c r="B34" s="3">
        <v>45671</v>
      </c>
      <c r="C34" s="4" t="s">
        <v>9</v>
      </c>
      <c r="D34" t="s">
        <v>8</v>
      </c>
      <c r="E34" t="s">
        <v>10</v>
      </c>
      <c r="F34" t="s">
        <v>63</v>
      </c>
      <c r="G34" s="5">
        <v>85</v>
      </c>
      <c r="H34" t="s">
        <v>8</v>
      </c>
    </row>
    <row r="35" spans="1:8" x14ac:dyDescent="0.25">
      <c r="A35" t="s">
        <v>133</v>
      </c>
      <c r="B35" s="3">
        <v>45671</v>
      </c>
      <c r="C35" s="4" t="s">
        <v>9</v>
      </c>
      <c r="D35" t="s">
        <v>8</v>
      </c>
      <c r="E35" t="s">
        <v>10</v>
      </c>
      <c r="F35" t="s">
        <v>133</v>
      </c>
      <c r="G35" s="5">
        <f>250+133</f>
        <v>383</v>
      </c>
      <c r="H35" t="s">
        <v>8</v>
      </c>
    </row>
    <row r="36" spans="1:8" x14ac:dyDescent="0.25">
      <c r="A36" t="s">
        <v>134</v>
      </c>
      <c r="B36" s="3">
        <v>45672</v>
      </c>
      <c r="C36" s="4" t="s">
        <v>9</v>
      </c>
      <c r="D36" t="s">
        <v>8</v>
      </c>
      <c r="E36" t="s">
        <v>10</v>
      </c>
      <c r="F36" t="s">
        <v>134</v>
      </c>
      <c r="G36" s="5">
        <v>58068.58</v>
      </c>
      <c r="H36" t="s">
        <v>8</v>
      </c>
    </row>
    <row r="37" spans="1:8" x14ac:dyDescent="0.25">
      <c r="A37" t="s">
        <v>44</v>
      </c>
      <c r="B37" s="3">
        <v>45672</v>
      </c>
      <c r="C37" s="4" t="s">
        <v>9</v>
      </c>
      <c r="D37" t="s">
        <v>8</v>
      </c>
      <c r="E37" t="s">
        <v>10</v>
      </c>
      <c r="F37" t="s">
        <v>44</v>
      </c>
      <c r="G37" s="5">
        <v>2000</v>
      </c>
      <c r="H37" t="s">
        <v>8</v>
      </c>
    </row>
    <row r="38" spans="1:8" x14ac:dyDescent="0.25">
      <c r="A38" t="s">
        <v>28</v>
      </c>
      <c r="B38" s="3">
        <v>45672</v>
      </c>
      <c r="C38" s="4" t="s">
        <v>9</v>
      </c>
      <c r="D38" t="s">
        <v>8</v>
      </c>
      <c r="E38" t="s">
        <v>10</v>
      </c>
      <c r="F38" t="s">
        <v>28</v>
      </c>
      <c r="G38" s="5">
        <v>1800</v>
      </c>
      <c r="H38" t="s">
        <v>8</v>
      </c>
    </row>
    <row r="39" spans="1:8" x14ac:dyDescent="0.25">
      <c r="A39" t="s">
        <v>29</v>
      </c>
      <c r="B39" s="3">
        <v>45672</v>
      </c>
      <c r="C39" s="4" t="s">
        <v>9</v>
      </c>
      <c r="D39" t="s">
        <v>8</v>
      </c>
      <c r="E39" t="s">
        <v>10</v>
      </c>
      <c r="F39" t="s">
        <v>29</v>
      </c>
      <c r="G39" s="5">
        <v>2000</v>
      </c>
      <c r="H39" t="s">
        <v>8</v>
      </c>
    </row>
    <row r="40" spans="1:8" x14ac:dyDescent="0.25">
      <c r="A40" t="s">
        <v>36</v>
      </c>
      <c r="B40" s="3">
        <v>45672</v>
      </c>
      <c r="C40" s="4" t="s">
        <v>9</v>
      </c>
      <c r="D40" t="s">
        <v>8</v>
      </c>
      <c r="E40" t="s">
        <v>10</v>
      </c>
      <c r="F40" t="s">
        <v>36</v>
      </c>
      <c r="G40" s="5">
        <v>2000</v>
      </c>
      <c r="H40" t="s">
        <v>8</v>
      </c>
    </row>
    <row r="41" spans="1:8" x14ac:dyDescent="0.25">
      <c r="A41" t="s">
        <v>31</v>
      </c>
      <c r="B41" s="3">
        <v>45672</v>
      </c>
      <c r="C41" s="4" t="s">
        <v>9</v>
      </c>
      <c r="D41" t="s">
        <v>8</v>
      </c>
      <c r="E41" t="s">
        <v>10</v>
      </c>
      <c r="F41" t="s">
        <v>31</v>
      </c>
      <c r="G41" s="5">
        <v>5000</v>
      </c>
      <c r="H41" t="s">
        <v>8</v>
      </c>
    </row>
    <row r="42" spans="1:8" x14ac:dyDescent="0.25">
      <c r="A42" t="s">
        <v>30</v>
      </c>
      <c r="B42" s="3">
        <v>45672</v>
      </c>
      <c r="C42" s="4" t="s">
        <v>9</v>
      </c>
      <c r="D42" t="s">
        <v>8</v>
      </c>
      <c r="E42" t="s">
        <v>10</v>
      </c>
      <c r="F42" t="s">
        <v>30</v>
      </c>
      <c r="G42" s="5">
        <v>2800</v>
      </c>
      <c r="H42" t="s">
        <v>8</v>
      </c>
    </row>
    <row r="43" spans="1:8" x14ac:dyDescent="0.25">
      <c r="A43" t="s">
        <v>131</v>
      </c>
      <c r="B43" s="3">
        <v>45672</v>
      </c>
      <c r="C43" s="4" t="s">
        <v>9</v>
      </c>
      <c r="D43" t="s">
        <v>8</v>
      </c>
      <c r="E43" t="s">
        <v>10</v>
      </c>
      <c r="F43" t="s">
        <v>131</v>
      </c>
      <c r="G43" s="5">
        <v>3289.15</v>
      </c>
      <c r="H43" t="s">
        <v>8</v>
      </c>
    </row>
    <row r="44" spans="1:8" x14ac:dyDescent="0.25">
      <c r="A44" t="s">
        <v>135</v>
      </c>
      <c r="B44" s="3">
        <v>45672</v>
      </c>
      <c r="C44" s="4" t="s">
        <v>9</v>
      </c>
      <c r="D44" t="s">
        <v>8</v>
      </c>
      <c r="E44" t="s">
        <v>10</v>
      </c>
      <c r="F44" t="s">
        <v>135</v>
      </c>
      <c r="G44" s="5">
        <v>4205</v>
      </c>
      <c r="H44" t="s">
        <v>8</v>
      </c>
    </row>
    <row r="45" spans="1:8" x14ac:dyDescent="0.25">
      <c r="A45" t="s">
        <v>124</v>
      </c>
      <c r="B45" s="3">
        <v>45672</v>
      </c>
      <c r="C45" s="4" t="s">
        <v>9</v>
      </c>
      <c r="D45" t="s">
        <v>8</v>
      </c>
      <c r="E45" t="s">
        <v>10</v>
      </c>
      <c r="F45" t="s">
        <v>136</v>
      </c>
      <c r="G45" s="5">
        <v>105</v>
      </c>
      <c r="H45" t="s">
        <v>8</v>
      </c>
    </row>
    <row r="46" spans="1:8" x14ac:dyDescent="0.25">
      <c r="A46" t="s">
        <v>124</v>
      </c>
      <c r="B46" s="3">
        <v>45672</v>
      </c>
      <c r="C46" s="4" t="s">
        <v>9</v>
      </c>
      <c r="D46" t="s">
        <v>8</v>
      </c>
      <c r="E46" t="s">
        <v>10</v>
      </c>
      <c r="F46" t="s">
        <v>137</v>
      </c>
      <c r="G46" s="5">
        <v>200</v>
      </c>
      <c r="H46" t="s">
        <v>8</v>
      </c>
    </row>
    <row r="47" spans="1:8" x14ac:dyDescent="0.25">
      <c r="A47" t="s">
        <v>124</v>
      </c>
      <c r="B47" s="3">
        <v>45672</v>
      </c>
      <c r="C47" s="4" t="s">
        <v>9</v>
      </c>
      <c r="D47" t="s">
        <v>8</v>
      </c>
      <c r="E47" t="s">
        <v>10</v>
      </c>
      <c r="F47" t="s">
        <v>138</v>
      </c>
      <c r="G47" s="5">
        <v>200</v>
      </c>
      <c r="H47" t="s">
        <v>8</v>
      </c>
    </row>
    <row r="48" spans="1:8" x14ac:dyDescent="0.25">
      <c r="A48" t="s">
        <v>122</v>
      </c>
      <c r="B48" s="3">
        <v>45672</v>
      </c>
      <c r="C48" s="4" t="s">
        <v>9</v>
      </c>
      <c r="D48" t="s">
        <v>8</v>
      </c>
      <c r="E48" t="s">
        <v>10</v>
      </c>
      <c r="F48" t="s">
        <v>139</v>
      </c>
      <c r="G48" s="5">
        <v>350</v>
      </c>
      <c r="H48" t="s">
        <v>8</v>
      </c>
    </row>
    <row r="49" spans="1:8" x14ac:dyDescent="0.25">
      <c r="A49" t="s">
        <v>25</v>
      </c>
      <c r="B49" s="3">
        <v>45673</v>
      </c>
      <c r="C49" s="4" t="s">
        <v>9</v>
      </c>
      <c r="D49" t="s">
        <v>8</v>
      </c>
      <c r="E49" t="s">
        <v>10</v>
      </c>
      <c r="F49" t="s">
        <v>25</v>
      </c>
      <c r="G49" s="5">
        <v>400</v>
      </c>
      <c r="H49" t="s">
        <v>8</v>
      </c>
    </row>
    <row r="50" spans="1:8" x14ac:dyDescent="0.25">
      <c r="A50" t="s">
        <v>140</v>
      </c>
      <c r="B50" s="3">
        <v>45673</v>
      </c>
      <c r="C50" s="4" t="s">
        <v>9</v>
      </c>
      <c r="D50" t="s">
        <v>8</v>
      </c>
      <c r="E50" t="s">
        <v>10</v>
      </c>
      <c r="F50" t="s">
        <v>140</v>
      </c>
      <c r="G50" s="5">
        <v>5600</v>
      </c>
      <c r="H50" t="s">
        <v>8</v>
      </c>
    </row>
    <row r="51" spans="1:8" x14ac:dyDescent="0.25">
      <c r="A51" t="s">
        <v>141</v>
      </c>
      <c r="B51" s="3">
        <v>45674</v>
      </c>
      <c r="C51" s="4" t="s">
        <v>9</v>
      </c>
      <c r="D51" t="s">
        <v>8</v>
      </c>
      <c r="E51" t="s">
        <v>10</v>
      </c>
      <c r="F51" t="s">
        <v>141</v>
      </c>
      <c r="G51" s="5">
        <v>32075.86</v>
      </c>
      <c r="H51" t="s">
        <v>8</v>
      </c>
    </row>
    <row r="52" spans="1:8" x14ac:dyDescent="0.25">
      <c r="A52" t="s">
        <v>25</v>
      </c>
      <c r="B52" s="3">
        <v>45674</v>
      </c>
      <c r="C52" s="4" t="s">
        <v>9</v>
      </c>
      <c r="D52" t="s">
        <v>8</v>
      </c>
      <c r="E52" t="s">
        <v>10</v>
      </c>
      <c r="F52" t="s">
        <v>25</v>
      </c>
      <c r="G52" s="5">
        <v>400</v>
      </c>
      <c r="H52" t="s">
        <v>8</v>
      </c>
    </row>
    <row r="53" spans="1:8" x14ac:dyDescent="0.25">
      <c r="A53" t="s">
        <v>143</v>
      </c>
      <c r="B53" s="3">
        <v>45674</v>
      </c>
      <c r="C53" s="4" t="s">
        <v>9</v>
      </c>
      <c r="D53" t="s">
        <v>8</v>
      </c>
      <c r="E53" t="s">
        <v>10</v>
      </c>
      <c r="F53" t="s">
        <v>143</v>
      </c>
      <c r="G53" s="5">
        <v>88419</v>
      </c>
      <c r="H53" t="s">
        <v>8</v>
      </c>
    </row>
    <row r="54" spans="1:8" x14ac:dyDescent="0.25">
      <c r="A54" t="s">
        <v>158</v>
      </c>
      <c r="B54" s="3">
        <v>45674</v>
      </c>
      <c r="C54" s="4" t="s">
        <v>9</v>
      </c>
      <c r="D54" t="s">
        <v>8</v>
      </c>
      <c r="E54" t="s">
        <v>10</v>
      </c>
      <c r="F54" t="s">
        <v>158</v>
      </c>
      <c r="G54" s="5">
        <v>2000</v>
      </c>
      <c r="H54" t="s">
        <v>8</v>
      </c>
    </row>
    <row r="55" spans="1:8" x14ac:dyDescent="0.25">
      <c r="A55" t="s">
        <v>144</v>
      </c>
      <c r="B55" s="3">
        <v>45674</v>
      </c>
      <c r="C55" s="4" t="s">
        <v>9</v>
      </c>
      <c r="D55" t="s">
        <v>8</v>
      </c>
      <c r="E55" t="s">
        <v>10</v>
      </c>
      <c r="F55" t="s">
        <v>144</v>
      </c>
      <c r="G55" s="5">
        <v>1000</v>
      </c>
      <c r="H55" t="s">
        <v>8</v>
      </c>
    </row>
    <row r="56" spans="1:8" x14ac:dyDescent="0.25">
      <c r="A56" t="s">
        <v>145</v>
      </c>
      <c r="B56" s="3">
        <v>45674</v>
      </c>
      <c r="C56" s="4" t="s">
        <v>9</v>
      </c>
      <c r="D56" t="s">
        <v>8</v>
      </c>
      <c r="E56" t="s">
        <v>10</v>
      </c>
      <c r="F56" t="s">
        <v>146</v>
      </c>
      <c r="G56" s="5">
        <v>400</v>
      </c>
      <c r="H56" t="s">
        <v>8</v>
      </c>
    </row>
    <row r="57" spans="1:8" x14ac:dyDescent="0.25">
      <c r="A57" t="s">
        <v>152</v>
      </c>
      <c r="B57" s="3">
        <v>45674</v>
      </c>
      <c r="C57" s="4" t="s">
        <v>9</v>
      </c>
      <c r="D57" t="s">
        <v>8</v>
      </c>
      <c r="E57" t="s">
        <v>10</v>
      </c>
      <c r="F57" t="s">
        <v>156</v>
      </c>
      <c r="G57" s="5">
        <v>224</v>
      </c>
      <c r="H57" t="s">
        <v>8</v>
      </c>
    </row>
    <row r="58" spans="1:8" x14ac:dyDescent="0.25">
      <c r="A58" t="s">
        <v>154</v>
      </c>
      <c r="B58" s="3">
        <v>45674</v>
      </c>
      <c r="C58" s="4" t="s">
        <v>9</v>
      </c>
      <c r="D58" t="s">
        <v>8</v>
      </c>
      <c r="E58" t="s">
        <v>10</v>
      </c>
      <c r="F58" t="s">
        <v>155</v>
      </c>
      <c r="G58" s="5">
        <v>55</v>
      </c>
      <c r="H58" t="s">
        <v>8</v>
      </c>
    </row>
    <row r="59" spans="1:8" x14ac:dyDescent="0.25">
      <c r="A59" t="s">
        <v>33</v>
      </c>
      <c r="B59" s="3">
        <v>45674</v>
      </c>
      <c r="C59" s="4" t="s">
        <v>9</v>
      </c>
      <c r="D59" t="s">
        <v>8</v>
      </c>
      <c r="E59" t="s">
        <v>10</v>
      </c>
      <c r="F59" t="s">
        <v>157</v>
      </c>
      <c r="G59" s="5">
        <v>57</v>
      </c>
      <c r="H59" t="s">
        <v>8</v>
      </c>
    </row>
    <row r="60" spans="1:8" x14ac:dyDescent="0.25">
      <c r="A60" t="s">
        <v>145</v>
      </c>
      <c r="B60" s="3">
        <v>45675</v>
      </c>
      <c r="C60" s="4" t="s">
        <v>9</v>
      </c>
      <c r="D60" t="s">
        <v>8</v>
      </c>
      <c r="E60" t="s">
        <v>10</v>
      </c>
      <c r="F60" t="s">
        <v>150</v>
      </c>
      <c r="G60" s="5">
        <v>350</v>
      </c>
      <c r="H60" t="s">
        <v>8</v>
      </c>
    </row>
    <row r="61" spans="1:8" x14ac:dyDescent="0.25">
      <c r="A61" t="s">
        <v>27</v>
      </c>
      <c r="B61" s="3">
        <v>45675</v>
      </c>
      <c r="C61" s="4" t="s">
        <v>9</v>
      </c>
      <c r="D61" t="s">
        <v>8</v>
      </c>
      <c r="E61" t="s">
        <v>10</v>
      </c>
      <c r="F61" t="s">
        <v>151</v>
      </c>
      <c r="G61" s="5">
        <v>104</v>
      </c>
      <c r="H61" t="s">
        <v>8</v>
      </c>
    </row>
    <row r="62" spans="1:8" x14ac:dyDescent="0.25">
      <c r="A62" t="s">
        <v>25</v>
      </c>
      <c r="B62" s="3">
        <v>45677</v>
      </c>
      <c r="C62" s="4" t="s">
        <v>9</v>
      </c>
      <c r="D62" t="s">
        <v>8</v>
      </c>
      <c r="E62" t="s">
        <v>10</v>
      </c>
      <c r="F62" t="s">
        <v>25</v>
      </c>
      <c r="G62" s="5">
        <v>400</v>
      </c>
      <c r="H62" t="s">
        <v>8</v>
      </c>
    </row>
    <row r="63" spans="1:8" x14ac:dyDescent="0.25">
      <c r="A63" t="s">
        <v>147</v>
      </c>
      <c r="B63" s="3">
        <v>45677</v>
      </c>
      <c r="C63" s="4" t="s">
        <v>9</v>
      </c>
      <c r="D63" t="s">
        <v>8</v>
      </c>
      <c r="E63" t="s">
        <v>10</v>
      </c>
      <c r="F63" t="s">
        <v>147</v>
      </c>
      <c r="G63" s="5">
        <v>500</v>
      </c>
      <c r="H63" t="s">
        <v>8</v>
      </c>
    </row>
    <row r="64" spans="1:8" x14ac:dyDescent="0.25">
      <c r="A64" t="s">
        <v>148</v>
      </c>
      <c r="B64" s="3">
        <v>45677</v>
      </c>
      <c r="C64" s="4" t="s">
        <v>9</v>
      </c>
      <c r="D64" t="s">
        <v>8</v>
      </c>
      <c r="E64" t="s">
        <v>10</v>
      </c>
      <c r="F64" t="s">
        <v>149</v>
      </c>
      <c r="G64" s="5">
        <v>300</v>
      </c>
      <c r="H64" t="s">
        <v>8</v>
      </c>
    </row>
    <row r="65" spans="1:8" x14ac:dyDescent="0.25">
      <c r="A65" t="s">
        <v>152</v>
      </c>
      <c r="B65" s="3">
        <v>45677</v>
      </c>
      <c r="C65" s="4" t="s">
        <v>9</v>
      </c>
      <c r="D65" t="s">
        <v>8</v>
      </c>
      <c r="E65" t="s">
        <v>10</v>
      </c>
      <c r="F65" t="s">
        <v>153</v>
      </c>
      <c r="G65" s="5">
        <v>24</v>
      </c>
      <c r="H65" t="s">
        <v>8</v>
      </c>
    </row>
    <row r="66" spans="1:8" x14ac:dyDescent="0.25">
      <c r="A66" t="s">
        <v>159</v>
      </c>
      <c r="B66" s="3">
        <v>45677</v>
      </c>
      <c r="C66" s="4" t="s">
        <v>9</v>
      </c>
      <c r="D66" t="s">
        <v>8</v>
      </c>
      <c r="E66" t="s">
        <v>10</v>
      </c>
      <c r="F66" t="s">
        <v>159</v>
      </c>
      <c r="G66" s="5">
        <v>400</v>
      </c>
      <c r="H66" t="s">
        <v>8</v>
      </c>
    </row>
    <row r="67" spans="1:8" x14ac:dyDescent="0.25">
      <c r="A67" t="s">
        <v>44</v>
      </c>
      <c r="B67" s="3">
        <v>45677</v>
      </c>
      <c r="C67" s="4" t="s">
        <v>9</v>
      </c>
      <c r="D67" t="s">
        <v>8</v>
      </c>
      <c r="E67" t="s">
        <v>10</v>
      </c>
      <c r="F67" t="s">
        <v>44</v>
      </c>
      <c r="G67" s="5">
        <v>2000</v>
      </c>
      <c r="H67" t="s">
        <v>8</v>
      </c>
    </row>
    <row r="68" spans="1:8" x14ac:dyDescent="0.25">
      <c r="A68" t="s">
        <v>132</v>
      </c>
      <c r="B68" s="3">
        <v>45678</v>
      </c>
      <c r="C68" s="4" t="s">
        <v>9</v>
      </c>
      <c r="D68" t="s">
        <v>8</v>
      </c>
      <c r="E68" t="s">
        <v>10</v>
      </c>
      <c r="F68" t="s">
        <v>132</v>
      </c>
      <c r="G68" s="5">
        <v>400</v>
      </c>
      <c r="H68" t="s">
        <v>8</v>
      </c>
    </row>
    <row r="69" spans="1:8" x14ac:dyDescent="0.25">
      <c r="A69" t="s">
        <v>25</v>
      </c>
      <c r="B69" s="3">
        <v>45678</v>
      </c>
      <c r="C69" s="4" t="s">
        <v>9</v>
      </c>
      <c r="D69" t="s">
        <v>8</v>
      </c>
      <c r="E69" t="s">
        <v>10</v>
      </c>
      <c r="F69" t="s">
        <v>25</v>
      </c>
      <c r="G69" s="5">
        <v>400</v>
      </c>
      <c r="H69" t="s">
        <v>8</v>
      </c>
    </row>
    <row r="70" spans="1:8" x14ac:dyDescent="0.25">
      <c r="A70" t="s">
        <v>160</v>
      </c>
      <c r="B70" s="3">
        <v>45678</v>
      </c>
      <c r="C70" s="4" t="s">
        <v>9</v>
      </c>
      <c r="D70" t="s">
        <v>8</v>
      </c>
      <c r="E70" t="s">
        <v>10</v>
      </c>
      <c r="F70" t="s">
        <v>160</v>
      </c>
      <c r="G70" s="5">
        <v>200</v>
      </c>
      <c r="H70" t="s">
        <v>8</v>
      </c>
    </row>
    <row r="71" spans="1:8" x14ac:dyDescent="0.25">
      <c r="A71" t="s">
        <v>161</v>
      </c>
      <c r="B71" s="3">
        <v>45678</v>
      </c>
      <c r="C71" s="4" t="s">
        <v>9</v>
      </c>
      <c r="D71" t="s">
        <v>8</v>
      </c>
      <c r="E71" t="s">
        <v>10</v>
      </c>
      <c r="F71" t="s">
        <v>161</v>
      </c>
      <c r="G71" s="5">
        <v>853</v>
      </c>
      <c r="H71" t="s">
        <v>8</v>
      </c>
    </row>
    <row r="72" spans="1:8" x14ac:dyDescent="0.25">
      <c r="A72" t="s">
        <v>32</v>
      </c>
      <c r="B72" s="3">
        <v>45678</v>
      </c>
      <c r="C72" s="4" t="s">
        <v>9</v>
      </c>
      <c r="D72" t="s">
        <v>8</v>
      </c>
      <c r="E72" t="s">
        <v>10</v>
      </c>
      <c r="F72" t="s">
        <v>32</v>
      </c>
      <c r="G72" s="5">
        <v>399</v>
      </c>
      <c r="H72" t="s">
        <v>8</v>
      </c>
    </row>
    <row r="73" spans="1:8" x14ac:dyDescent="0.25">
      <c r="A73" t="s">
        <v>162</v>
      </c>
      <c r="B73" s="3">
        <v>45679</v>
      </c>
      <c r="C73" s="4" t="s">
        <v>9</v>
      </c>
      <c r="D73" t="s">
        <v>8</v>
      </c>
      <c r="E73" t="s">
        <v>10</v>
      </c>
      <c r="F73" t="s">
        <v>163</v>
      </c>
      <c r="G73" s="5">
        <v>100</v>
      </c>
      <c r="H73" t="s">
        <v>8</v>
      </c>
    </row>
    <row r="74" spans="1:8" x14ac:dyDescent="0.25">
      <c r="A74" t="s">
        <v>162</v>
      </c>
      <c r="B74" s="3">
        <v>45679</v>
      </c>
      <c r="C74" s="4" t="s">
        <v>9</v>
      </c>
      <c r="D74" t="s">
        <v>8</v>
      </c>
      <c r="E74" t="s">
        <v>10</v>
      </c>
      <c r="F74" t="s">
        <v>164</v>
      </c>
      <c r="G74" s="5">
        <v>200</v>
      </c>
      <c r="H74" t="s">
        <v>8</v>
      </c>
    </row>
    <row r="75" spans="1:8" x14ac:dyDescent="0.25">
      <c r="A75" t="s">
        <v>162</v>
      </c>
      <c r="B75" s="3">
        <v>45679</v>
      </c>
      <c r="C75" s="4" t="s">
        <v>9</v>
      </c>
      <c r="D75" t="s">
        <v>8</v>
      </c>
      <c r="E75" t="s">
        <v>10</v>
      </c>
      <c r="F75" t="s">
        <v>165</v>
      </c>
      <c r="G75" s="5">
        <v>300</v>
      </c>
      <c r="H75" t="s">
        <v>8</v>
      </c>
    </row>
    <row r="76" spans="1:8" x14ac:dyDescent="0.25">
      <c r="A76" t="s">
        <v>25</v>
      </c>
      <c r="B76" s="3">
        <v>45680</v>
      </c>
      <c r="C76" s="4" t="s">
        <v>9</v>
      </c>
      <c r="D76" t="s">
        <v>8</v>
      </c>
      <c r="E76" t="s">
        <v>10</v>
      </c>
      <c r="F76" t="s">
        <v>25</v>
      </c>
      <c r="G76" s="5">
        <v>400</v>
      </c>
      <c r="H76" t="s">
        <v>8</v>
      </c>
    </row>
    <row r="77" spans="1:8" x14ac:dyDescent="0.25">
      <c r="A77" t="s">
        <v>25</v>
      </c>
      <c r="B77" s="3">
        <v>45681</v>
      </c>
      <c r="C77" s="4" t="s">
        <v>9</v>
      </c>
      <c r="D77" t="s">
        <v>8</v>
      </c>
      <c r="E77" t="s">
        <v>10</v>
      </c>
      <c r="F77" t="s">
        <v>25</v>
      </c>
      <c r="G77" s="5">
        <v>400</v>
      </c>
      <c r="H77" t="s">
        <v>8</v>
      </c>
    </row>
    <row r="78" spans="1:8" x14ac:dyDescent="0.25">
      <c r="A78" t="s">
        <v>162</v>
      </c>
      <c r="B78" s="3">
        <v>45681</v>
      </c>
      <c r="C78" s="4" t="s">
        <v>9</v>
      </c>
      <c r="D78" t="s">
        <v>8</v>
      </c>
      <c r="E78" t="s">
        <v>10</v>
      </c>
      <c r="F78" t="s">
        <v>162</v>
      </c>
      <c r="G78" s="5">
        <v>470</v>
      </c>
      <c r="H78" t="s">
        <v>8</v>
      </c>
    </row>
    <row r="79" spans="1:8" x14ac:dyDescent="0.25">
      <c r="A79" t="s">
        <v>167</v>
      </c>
      <c r="B79" s="3">
        <v>45681</v>
      </c>
      <c r="C79" s="4" t="s">
        <v>9</v>
      </c>
      <c r="D79" t="s">
        <v>8</v>
      </c>
      <c r="E79" t="s">
        <v>10</v>
      </c>
      <c r="F79" t="s">
        <v>168</v>
      </c>
      <c r="G79" s="5">
        <v>2648</v>
      </c>
      <c r="H79" t="s">
        <v>8</v>
      </c>
    </row>
    <row r="80" spans="1:8" x14ac:dyDescent="0.25">
      <c r="A80" t="s">
        <v>26</v>
      </c>
      <c r="B80" s="3">
        <v>45681</v>
      </c>
      <c r="C80" s="4" t="s">
        <v>9</v>
      </c>
      <c r="D80" t="s">
        <v>8</v>
      </c>
      <c r="E80" t="s">
        <v>10</v>
      </c>
      <c r="F80" t="s">
        <v>26</v>
      </c>
      <c r="G80" s="5">
        <f>35241.68+1000+1000</f>
        <v>37241.68</v>
      </c>
      <c r="H80" t="s">
        <v>8</v>
      </c>
    </row>
    <row r="81" spans="1:8" x14ac:dyDescent="0.25">
      <c r="A81" t="s">
        <v>169</v>
      </c>
      <c r="B81" s="3">
        <v>45681</v>
      </c>
      <c r="C81" s="4" t="s">
        <v>9</v>
      </c>
      <c r="D81" t="s">
        <v>8</v>
      </c>
      <c r="E81" t="s">
        <v>10</v>
      </c>
      <c r="F81" t="s">
        <v>169</v>
      </c>
      <c r="G81" s="5">
        <v>2000</v>
      </c>
      <c r="H81" t="s">
        <v>8</v>
      </c>
    </row>
    <row r="82" spans="1:8" x14ac:dyDescent="0.25">
      <c r="A82" t="s">
        <v>170</v>
      </c>
      <c r="B82" s="3">
        <v>45681</v>
      </c>
      <c r="C82" s="4" t="s">
        <v>9</v>
      </c>
      <c r="D82" t="s">
        <v>8</v>
      </c>
      <c r="E82" t="s">
        <v>10</v>
      </c>
      <c r="F82" t="s">
        <v>170</v>
      </c>
      <c r="G82" s="5">
        <v>100</v>
      </c>
      <c r="H82" t="s">
        <v>8</v>
      </c>
    </row>
    <row r="83" spans="1:8" x14ac:dyDescent="0.25">
      <c r="A83" t="s">
        <v>145</v>
      </c>
      <c r="B83" s="3">
        <v>45682</v>
      </c>
      <c r="C83" s="4" t="s">
        <v>9</v>
      </c>
      <c r="D83" t="s">
        <v>8</v>
      </c>
      <c r="E83" t="s">
        <v>10</v>
      </c>
      <c r="F83" t="s">
        <v>145</v>
      </c>
      <c r="G83" s="5">
        <v>500</v>
      </c>
      <c r="H83" t="s">
        <v>8</v>
      </c>
    </row>
    <row r="84" spans="1:8" x14ac:dyDescent="0.25">
      <c r="A84" t="s">
        <v>179</v>
      </c>
      <c r="B84" s="3">
        <v>45682</v>
      </c>
      <c r="C84" s="4" t="s">
        <v>9</v>
      </c>
      <c r="D84" t="s">
        <v>8</v>
      </c>
      <c r="E84" t="s">
        <v>10</v>
      </c>
      <c r="F84" t="s">
        <v>179</v>
      </c>
      <c r="G84" s="5">
        <v>4000</v>
      </c>
      <c r="H84" t="s">
        <v>8</v>
      </c>
    </row>
    <row r="85" spans="1:8" x14ac:dyDescent="0.25">
      <c r="A85" t="s">
        <v>171</v>
      </c>
      <c r="B85" s="3">
        <v>45682</v>
      </c>
      <c r="C85" s="4" t="s">
        <v>9</v>
      </c>
      <c r="D85" t="s">
        <v>8</v>
      </c>
      <c r="E85" t="s">
        <v>10</v>
      </c>
      <c r="F85" t="s">
        <v>172</v>
      </c>
      <c r="G85" s="5">
        <v>666</v>
      </c>
      <c r="H85" t="s">
        <v>8</v>
      </c>
    </row>
    <row r="86" spans="1:8" x14ac:dyDescent="0.25">
      <c r="A86" t="s">
        <v>25</v>
      </c>
      <c r="B86" s="3">
        <v>45684</v>
      </c>
      <c r="C86" s="4" t="s">
        <v>9</v>
      </c>
      <c r="D86" t="s">
        <v>8</v>
      </c>
      <c r="E86" t="s">
        <v>10</v>
      </c>
      <c r="F86" t="s">
        <v>25</v>
      </c>
      <c r="G86" s="5">
        <v>400</v>
      </c>
      <c r="H86" t="s">
        <v>8</v>
      </c>
    </row>
    <row r="87" spans="1:8" x14ac:dyDescent="0.25">
      <c r="A87" t="s">
        <v>178</v>
      </c>
      <c r="B87" s="3">
        <v>45684</v>
      </c>
      <c r="C87" s="4" t="s">
        <v>9</v>
      </c>
      <c r="D87" t="s">
        <v>8</v>
      </c>
      <c r="E87" t="s">
        <v>10</v>
      </c>
      <c r="F87" t="s">
        <v>178</v>
      </c>
      <c r="G87" s="5">
        <v>6320</v>
      </c>
      <c r="H87" t="s">
        <v>8</v>
      </c>
    </row>
    <row r="88" spans="1:8" x14ac:dyDescent="0.25">
      <c r="A88" t="s">
        <v>33</v>
      </c>
      <c r="B88" s="3">
        <v>45684</v>
      </c>
      <c r="C88" s="4" t="s">
        <v>9</v>
      </c>
      <c r="D88" t="s">
        <v>8</v>
      </c>
      <c r="E88" t="s">
        <v>10</v>
      </c>
      <c r="F88" t="s">
        <v>177</v>
      </c>
      <c r="G88" s="5">
        <f>79+57</f>
        <v>136</v>
      </c>
      <c r="H88" t="s">
        <v>8</v>
      </c>
    </row>
    <row r="89" spans="1:8" x14ac:dyDescent="0.25">
      <c r="A89" t="s">
        <v>173</v>
      </c>
      <c r="B89" s="3">
        <v>45684</v>
      </c>
      <c r="C89" s="4" t="s">
        <v>9</v>
      </c>
      <c r="D89" t="s">
        <v>8</v>
      </c>
      <c r="E89" t="s">
        <v>10</v>
      </c>
      <c r="F89" t="s">
        <v>173</v>
      </c>
      <c r="G89" s="5">
        <v>80</v>
      </c>
      <c r="H89" t="s">
        <v>8</v>
      </c>
    </row>
    <row r="90" spans="1:8" x14ac:dyDescent="0.25">
      <c r="A90" t="s">
        <v>27</v>
      </c>
      <c r="B90" s="3">
        <v>45685</v>
      </c>
      <c r="C90" s="4" t="s">
        <v>9</v>
      </c>
      <c r="D90" t="s">
        <v>8</v>
      </c>
      <c r="E90" t="s">
        <v>10</v>
      </c>
      <c r="F90" t="s">
        <v>174</v>
      </c>
      <c r="G90" s="5">
        <f>110+88.49</f>
        <v>198.49</v>
      </c>
      <c r="H90" t="s">
        <v>8</v>
      </c>
    </row>
    <row r="91" spans="1:8" x14ac:dyDescent="0.25">
      <c r="A91" t="s">
        <v>25</v>
      </c>
      <c r="B91" s="3">
        <v>45685</v>
      </c>
      <c r="C91" s="4" t="s">
        <v>9</v>
      </c>
      <c r="D91" t="s">
        <v>8</v>
      </c>
      <c r="E91" t="s">
        <v>10</v>
      </c>
      <c r="F91" t="s">
        <v>25</v>
      </c>
      <c r="G91" s="5">
        <v>400</v>
      </c>
      <c r="H91" t="s">
        <v>8</v>
      </c>
    </row>
    <row r="92" spans="1:8" x14ac:dyDescent="0.25">
      <c r="A92" t="s">
        <v>180</v>
      </c>
      <c r="B92" s="3">
        <v>45685</v>
      </c>
      <c r="C92" s="4" t="s">
        <v>9</v>
      </c>
      <c r="D92" t="s">
        <v>8</v>
      </c>
      <c r="E92" t="s">
        <v>10</v>
      </c>
      <c r="F92" t="s">
        <v>180</v>
      </c>
      <c r="G92" s="5">
        <v>34</v>
      </c>
      <c r="H92" t="s">
        <v>8</v>
      </c>
    </row>
    <row r="93" spans="1:8" x14ac:dyDescent="0.25">
      <c r="A93" t="s">
        <v>175</v>
      </c>
      <c r="B93" s="3">
        <v>45685</v>
      </c>
      <c r="C93" s="4" t="s">
        <v>9</v>
      </c>
      <c r="D93" t="s">
        <v>8</v>
      </c>
      <c r="E93" t="s">
        <v>10</v>
      </c>
      <c r="F93" t="s">
        <v>176</v>
      </c>
      <c r="G93" s="5">
        <v>500</v>
      </c>
      <c r="H93" t="s">
        <v>8</v>
      </c>
    </row>
    <row r="94" spans="1:8" x14ac:dyDescent="0.25">
      <c r="A94" t="s">
        <v>181</v>
      </c>
      <c r="B94" s="3">
        <v>45686</v>
      </c>
      <c r="C94" s="4" t="s">
        <v>9</v>
      </c>
      <c r="D94" t="s">
        <v>8</v>
      </c>
      <c r="E94" t="s">
        <v>10</v>
      </c>
      <c r="F94" t="s">
        <v>181</v>
      </c>
      <c r="G94" s="5">
        <v>800</v>
      </c>
      <c r="H94" t="s">
        <v>8</v>
      </c>
    </row>
    <row r="95" spans="1:8" x14ac:dyDescent="0.25">
      <c r="A95" t="s">
        <v>25</v>
      </c>
      <c r="B95" s="3">
        <v>45687</v>
      </c>
      <c r="C95" s="4" t="s">
        <v>9</v>
      </c>
      <c r="D95" t="s">
        <v>8</v>
      </c>
      <c r="E95" t="s">
        <v>10</v>
      </c>
      <c r="F95" t="s">
        <v>25</v>
      </c>
      <c r="G95" s="5">
        <v>400</v>
      </c>
      <c r="H95" t="s">
        <v>8</v>
      </c>
    </row>
    <row r="96" spans="1:8" x14ac:dyDescent="0.25">
      <c r="A96" t="s">
        <v>39</v>
      </c>
      <c r="B96" s="3">
        <v>45687</v>
      </c>
      <c r="C96" s="4" t="s">
        <v>9</v>
      </c>
      <c r="D96" t="s">
        <v>8</v>
      </c>
      <c r="E96" t="s">
        <v>10</v>
      </c>
      <c r="F96" t="s">
        <v>39</v>
      </c>
      <c r="G96" s="5">
        <v>380</v>
      </c>
      <c r="H96" t="s">
        <v>8</v>
      </c>
    </row>
    <row r="97" spans="1:8" x14ac:dyDescent="0.25">
      <c r="A97" t="s">
        <v>25</v>
      </c>
      <c r="B97" s="3">
        <v>45688</v>
      </c>
      <c r="C97" s="4" t="s">
        <v>9</v>
      </c>
      <c r="D97" t="s">
        <v>8</v>
      </c>
      <c r="E97" t="s">
        <v>10</v>
      </c>
      <c r="F97" t="s">
        <v>25</v>
      </c>
      <c r="G97" s="5">
        <v>400</v>
      </c>
      <c r="H97" t="s">
        <v>8</v>
      </c>
    </row>
    <row r="98" spans="1:8" x14ac:dyDescent="0.25">
      <c r="A98" t="s">
        <v>143</v>
      </c>
      <c r="B98" s="3">
        <v>45688</v>
      </c>
      <c r="C98" s="4" t="s">
        <v>9</v>
      </c>
      <c r="D98" t="s">
        <v>8</v>
      </c>
      <c r="E98" t="s">
        <v>10</v>
      </c>
      <c r="F98" t="s">
        <v>143</v>
      </c>
      <c r="G98" s="5">
        <v>77241</v>
      </c>
      <c r="H98" t="s">
        <v>8</v>
      </c>
    </row>
    <row r="99" spans="1:8" x14ac:dyDescent="0.25">
      <c r="A99" t="s">
        <v>26</v>
      </c>
      <c r="B99" s="3">
        <v>45688</v>
      </c>
      <c r="C99" s="4" t="s">
        <v>9</v>
      </c>
      <c r="D99" t="s">
        <v>8</v>
      </c>
      <c r="E99" t="s">
        <v>10</v>
      </c>
      <c r="F99" t="s">
        <v>26</v>
      </c>
      <c r="G99" s="5">
        <v>40926.754285714291</v>
      </c>
      <c r="H99" t="s">
        <v>8</v>
      </c>
    </row>
    <row r="100" spans="1:8" x14ac:dyDescent="0.25">
      <c r="A100" t="s">
        <v>34</v>
      </c>
      <c r="B100" s="3">
        <v>45688</v>
      </c>
      <c r="C100" s="4" t="s">
        <v>9</v>
      </c>
      <c r="D100" t="s">
        <v>8</v>
      </c>
      <c r="E100" t="s">
        <v>10</v>
      </c>
      <c r="F100" t="s">
        <v>34</v>
      </c>
      <c r="G100" s="5">
        <v>79092.223333333328</v>
      </c>
      <c r="H100" t="s">
        <v>8</v>
      </c>
    </row>
    <row r="101" spans="1:8" x14ac:dyDescent="0.25">
      <c r="A101" t="s">
        <v>46</v>
      </c>
      <c r="B101" s="3">
        <v>45688</v>
      </c>
      <c r="C101" s="4" t="s">
        <v>9</v>
      </c>
      <c r="D101" t="s">
        <v>8</v>
      </c>
      <c r="E101" t="s">
        <v>10</v>
      </c>
      <c r="F101" t="s">
        <v>184</v>
      </c>
      <c r="G101" s="5">
        <v>18265.43</v>
      </c>
      <c r="H101" t="s">
        <v>8</v>
      </c>
    </row>
    <row r="102" spans="1:8" x14ac:dyDescent="0.25">
      <c r="A102" t="s">
        <v>46</v>
      </c>
      <c r="B102" s="3">
        <v>45688</v>
      </c>
      <c r="C102" s="4" t="s">
        <v>9</v>
      </c>
      <c r="D102" t="s">
        <v>8</v>
      </c>
      <c r="E102" t="s">
        <v>10</v>
      </c>
      <c r="F102" t="s">
        <v>55</v>
      </c>
      <c r="G102" s="5">
        <v>70529</v>
      </c>
      <c r="H102" t="s">
        <v>8</v>
      </c>
    </row>
    <row r="103" spans="1:8" x14ac:dyDescent="0.25">
      <c r="A103" t="s">
        <v>39</v>
      </c>
      <c r="B103" s="3">
        <v>45688</v>
      </c>
      <c r="C103" s="4" t="s">
        <v>9</v>
      </c>
      <c r="D103" t="s">
        <v>8</v>
      </c>
      <c r="E103" t="s">
        <v>10</v>
      </c>
      <c r="F103" t="s">
        <v>39</v>
      </c>
      <c r="G103" s="5">
        <v>380</v>
      </c>
      <c r="H103" t="s">
        <v>8</v>
      </c>
    </row>
    <row r="104" spans="1:8" x14ac:dyDescent="0.25">
      <c r="A104" t="s">
        <v>44</v>
      </c>
      <c r="B104" s="3">
        <v>45688</v>
      </c>
      <c r="C104" s="4" t="s">
        <v>9</v>
      </c>
      <c r="D104" t="s">
        <v>8</v>
      </c>
      <c r="E104" t="s">
        <v>10</v>
      </c>
      <c r="F104" t="s">
        <v>44</v>
      </c>
      <c r="G104" s="5">
        <v>2000</v>
      </c>
      <c r="H104" t="s">
        <v>8</v>
      </c>
    </row>
    <row r="105" spans="1:8" x14ac:dyDescent="0.25">
      <c r="A105" t="s">
        <v>162</v>
      </c>
      <c r="B105" s="3">
        <v>45688</v>
      </c>
      <c r="C105" s="4" t="s">
        <v>9</v>
      </c>
      <c r="D105" t="s">
        <v>8</v>
      </c>
      <c r="E105" t="s">
        <v>10</v>
      </c>
      <c r="F105" t="s">
        <v>162</v>
      </c>
      <c r="G105" s="5">
        <v>500</v>
      </c>
      <c r="H105" t="s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54EA-BB5D-4E24-9D67-453E51C124BE}">
  <sheetPr codeName="Hoja5"/>
  <dimension ref="B3:M38"/>
  <sheetViews>
    <sheetView showGridLines="0" workbookViewId="0">
      <selection activeCell="H4" sqref="H4"/>
    </sheetView>
  </sheetViews>
  <sheetFormatPr baseColWidth="10" defaultRowHeight="15" x14ac:dyDescent="0.25"/>
  <cols>
    <col min="2" max="2" width="40" customWidth="1"/>
    <col min="3" max="3" width="23.7109375" bestFit="1" customWidth="1"/>
    <col min="4" max="4" width="17.42578125" bestFit="1" customWidth="1"/>
    <col min="6" max="6" width="17.5703125" bestFit="1" customWidth="1"/>
    <col min="7" max="7" width="25.42578125" bestFit="1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711504.40104761906</v>
      </c>
    </row>
    <row r="4" spans="2:13" ht="23.25" x14ac:dyDescent="0.35">
      <c r="F4" s="184" t="s">
        <v>12</v>
      </c>
      <c r="G4" s="184"/>
      <c r="H4" s="41">
        <f>+H3-GETPIVOTDATA("IMPORTE CON IVA",$F$7,"FORMA PAGO","EFECTIVO")</f>
        <v>29072.072000000044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112</v>
      </c>
      <c r="C7" s="187"/>
      <c r="D7" s="188"/>
      <c r="F7" s="29" t="s">
        <v>14</v>
      </c>
      <c r="G7" t="s">
        <v>15</v>
      </c>
      <c r="H7" s="7"/>
      <c r="J7" s="7"/>
      <c r="K7" s="5"/>
      <c r="L7" s="7"/>
    </row>
    <row r="8" spans="2:13" ht="19.5" thickBot="1" x14ac:dyDescent="0.3">
      <c r="B8" s="8" t="s">
        <v>16</v>
      </c>
      <c r="C8" s="9" t="s">
        <v>17</v>
      </c>
      <c r="D8" s="10" t="s">
        <v>18</v>
      </c>
      <c r="F8" s="11" t="s">
        <v>8</v>
      </c>
      <c r="G8" s="19">
        <v>682432.32904761902</v>
      </c>
      <c r="H8" s="7"/>
    </row>
    <row r="9" spans="2:13" x14ac:dyDescent="0.25">
      <c r="B9" s="12" t="s">
        <v>19</v>
      </c>
      <c r="C9" s="13" t="s">
        <v>20</v>
      </c>
      <c r="D9" s="14">
        <v>3521.4010476190579</v>
      </c>
      <c r="F9" s="11" t="s">
        <v>21</v>
      </c>
      <c r="G9" s="19">
        <v>682432.32904761902</v>
      </c>
      <c r="H9" s="7"/>
    </row>
    <row r="10" spans="2:13" x14ac:dyDescent="0.25">
      <c r="B10" s="17" t="s">
        <v>113</v>
      </c>
      <c r="C10" s="42">
        <v>45659</v>
      </c>
      <c r="D10" s="16">
        <v>136494</v>
      </c>
      <c r="E10" s="7"/>
      <c r="H10" s="7"/>
    </row>
    <row r="11" spans="2:13" x14ac:dyDescent="0.25">
      <c r="B11" s="17" t="s">
        <v>114</v>
      </c>
      <c r="C11" s="42">
        <v>45659</v>
      </c>
      <c r="D11" s="18">
        <v>96551</v>
      </c>
      <c r="E11" s="7"/>
      <c r="H11" s="7"/>
    </row>
    <row r="12" spans="2:13" x14ac:dyDescent="0.25">
      <c r="B12" s="17" t="s">
        <v>142</v>
      </c>
      <c r="C12" s="42">
        <v>45674</v>
      </c>
      <c r="D12" s="18">
        <v>99216</v>
      </c>
      <c r="E12" s="7"/>
      <c r="H12" s="7"/>
    </row>
    <row r="13" spans="2:13" x14ac:dyDescent="0.25">
      <c r="B13" s="17" t="s">
        <v>166</v>
      </c>
      <c r="C13" s="42">
        <v>45681</v>
      </c>
      <c r="D13" s="18">
        <f>2648+25000+15917+36090</f>
        <v>79655</v>
      </c>
      <c r="E13" s="7"/>
      <c r="H13" s="7"/>
    </row>
    <row r="14" spans="2:13" x14ac:dyDescent="0.25">
      <c r="B14" s="17" t="s">
        <v>182</v>
      </c>
      <c r="C14" s="42">
        <v>45688</v>
      </c>
      <c r="D14" s="18">
        <f>120006+70529+19794+8497</f>
        <v>218826</v>
      </c>
      <c r="E14" s="7"/>
      <c r="H14" s="7"/>
    </row>
    <row r="15" spans="2:13" x14ac:dyDescent="0.25">
      <c r="B15" s="17" t="s">
        <v>183</v>
      </c>
      <c r="C15" s="42">
        <v>45688</v>
      </c>
      <c r="D15" s="16">
        <v>77241</v>
      </c>
      <c r="E15" s="7"/>
      <c r="G15" s="5"/>
      <c r="H15" s="5"/>
      <c r="I15" s="19"/>
    </row>
    <row r="16" spans="2:13" x14ac:dyDescent="0.25">
      <c r="B16" s="17"/>
      <c r="C16" s="42"/>
      <c r="D16" s="16"/>
      <c r="E16" s="7"/>
      <c r="G16" s="5"/>
      <c r="H16" s="5"/>
    </row>
    <row r="17" spans="2:10" x14ac:dyDescent="0.25">
      <c r="B17" s="17"/>
      <c r="C17" s="42"/>
      <c r="D17" s="16"/>
      <c r="E17" s="7"/>
      <c r="G17" s="5"/>
      <c r="H17" s="5"/>
    </row>
    <row r="18" spans="2:10" x14ac:dyDescent="0.25">
      <c r="B18" s="17"/>
      <c r="C18" s="42"/>
      <c r="D18" s="16"/>
      <c r="G18" s="5"/>
      <c r="H18" s="5"/>
    </row>
    <row r="19" spans="2:10" x14ac:dyDescent="0.25">
      <c r="B19" s="17"/>
      <c r="C19" s="42"/>
      <c r="D19" s="18"/>
      <c r="G19" s="5"/>
      <c r="H19" s="5"/>
      <c r="J19" s="5"/>
    </row>
    <row r="20" spans="2:10" x14ac:dyDescent="0.25">
      <c r="B20" s="17"/>
      <c r="C20" s="42"/>
      <c r="D20" s="18"/>
      <c r="G20" s="5"/>
      <c r="H20" s="5"/>
      <c r="J20" s="5"/>
    </row>
    <row r="21" spans="2:10" x14ac:dyDescent="0.25">
      <c r="B21" s="17"/>
      <c r="C21" s="15"/>
      <c r="D21" s="21"/>
      <c r="E21" s="7"/>
      <c r="G21" s="5"/>
      <c r="H21" s="5"/>
      <c r="J21" s="5"/>
    </row>
    <row r="22" spans="2:10" x14ac:dyDescent="0.25">
      <c r="B22" s="17"/>
      <c r="C22" s="15"/>
      <c r="D22" s="21"/>
      <c r="G22" s="5"/>
      <c r="H22" s="5"/>
      <c r="J22" s="5"/>
    </row>
    <row r="23" spans="2:10" x14ac:dyDescent="0.25">
      <c r="B23" s="17"/>
      <c r="C23" s="15"/>
      <c r="D23" s="21"/>
      <c r="G23" s="5"/>
      <c r="H23" s="5"/>
      <c r="J23" s="5"/>
    </row>
    <row r="24" spans="2:10" x14ac:dyDescent="0.25">
      <c r="B24" s="34"/>
      <c r="C24" s="15"/>
      <c r="D24" s="21"/>
      <c r="G24" s="5"/>
      <c r="H24" s="5"/>
      <c r="I24" s="5"/>
      <c r="J24" s="5"/>
    </row>
    <row r="25" spans="2:10" x14ac:dyDescent="0.25">
      <c r="B25" s="20"/>
      <c r="C25" s="22"/>
      <c r="D25" s="21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89" t="s">
        <v>22</v>
      </c>
      <c r="C27" s="190"/>
      <c r="D27" s="26">
        <f>SUM(D9:D26)</f>
        <v>711504.40104761906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329B-ECBD-4A40-B521-F112E59BF450}">
  <sheetPr codeName="Hoja6"/>
  <dimension ref="A2:U124"/>
  <sheetViews>
    <sheetView showGridLines="0" topLeftCell="A91" workbookViewId="0">
      <selection activeCell="H113" sqref="H113"/>
    </sheetView>
  </sheetViews>
  <sheetFormatPr baseColWidth="10" defaultRowHeight="15" x14ac:dyDescent="0.25"/>
  <cols>
    <col min="1" max="1" width="52.5703125" bestFit="1" customWidth="1"/>
    <col min="2" max="2" width="10.7109375" bestFit="1" customWidth="1"/>
    <col min="3" max="3" width="25.28515625" bestFit="1" customWidth="1"/>
    <col min="4" max="4" width="10.85546875" bestFit="1" customWidth="1"/>
    <col min="5" max="5" width="11.28515625" bestFit="1" customWidth="1"/>
    <col min="6" max="6" width="52.5703125" bestFit="1" customWidth="1"/>
    <col min="7" max="8" width="12.5703125" bestFit="1" customWidth="1"/>
    <col min="9" max="9" width="13.28515625" bestFit="1" customWidth="1"/>
    <col min="11" max="11" width="35.28515625" bestFit="1" customWidth="1"/>
    <col min="12" max="12" width="11.5703125" bestFit="1" customWidth="1"/>
    <col min="13" max="14" width="12.5703125" bestFit="1" customWidth="1"/>
    <col min="16" max="16" width="11.5703125" bestFit="1" customWidth="1"/>
    <col min="20" max="20" width="35.7109375" bestFit="1" customWidth="1"/>
    <col min="21" max="21" width="11.5703125" style="5" bestFit="1" customWidth="1"/>
  </cols>
  <sheetData>
    <row r="2" spans="1:12" ht="15.75" thickBot="1" x14ac:dyDescent="0.3"/>
    <row r="3" spans="1:12" ht="30.75" thickTop="1" x14ac:dyDescent="0.25">
      <c r="A3" s="35" t="s">
        <v>0</v>
      </c>
      <c r="B3" s="36" t="s">
        <v>1</v>
      </c>
      <c r="C3" s="35" t="s">
        <v>2</v>
      </c>
      <c r="D3" s="35" t="s">
        <v>3</v>
      </c>
      <c r="E3" s="35" t="s">
        <v>4</v>
      </c>
      <c r="F3" s="35" t="s">
        <v>23</v>
      </c>
      <c r="G3" s="37" t="s">
        <v>43</v>
      </c>
      <c r="H3" s="37">
        <f>+'RESUMEN ENE 2025'!D9</f>
        <v>3521.4010476190579</v>
      </c>
      <c r="I3" s="38" t="s">
        <v>24</v>
      </c>
    </row>
    <row r="4" spans="1:12" x14ac:dyDescent="0.25">
      <c r="A4" t="s">
        <v>25</v>
      </c>
      <c r="B4" s="3">
        <v>45659</v>
      </c>
      <c r="C4" s="4" t="s">
        <v>9</v>
      </c>
      <c r="D4" t="s">
        <v>8</v>
      </c>
      <c r="E4" t="s">
        <v>10</v>
      </c>
      <c r="F4" t="s">
        <v>25</v>
      </c>
      <c r="G4" s="5">
        <v>350</v>
      </c>
      <c r="H4" s="19">
        <f>+H3-G4</f>
        <v>3171.4010476190579</v>
      </c>
      <c r="I4" t="s">
        <v>24</v>
      </c>
    </row>
    <row r="5" spans="1:12" x14ac:dyDescent="0.25">
      <c r="A5" t="s">
        <v>41</v>
      </c>
      <c r="B5" s="3">
        <v>45659</v>
      </c>
      <c r="C5" s="4" t="s">
        <v>9</v>
      </c>
      <c r="D5" t="s">
        <v>8</v>
      </c>
      <c r="E5" t="s">
        <v>10</v>
      </c>
      <c r="F5" t="s">
        <v>41</v>
      </c>
      <c r="G5" s="5">
        <v>400</v>
      </c>
      <c r="H5" s="19">
        <f>+H4-G5</f>
        <v>2771.4010476190579</v>
      </c>
      <c r="I5" t="s">
        <v>24</v>
      </c>
    </row>
    <row r="6" spans="1:12" x14ac:dyDescent="0.25">
      <c r="A6" t="s">
        <v>51</v>
      </c>
      <c r="B6" s="3">
        <v>45659</v>
      </c>
      <c r="C6" s="4" t="s">
        <v>9</v>
      </c>
      <c r="D6" t="s">
        <v>8</v>
      </c>
      <c r="E6" t="s">
        <v>10</v>
      </c>
      <c r="F6" t="s">
        <v>41</v>
      </c>
      <c r="G6" s="5">
        <v>50</v>
      </c>
      <c r="H6" s="19">
        <f>+H5-G6</f>
        <v>2721.4010476190579</v>
      </c>
      <c r="I6" t="s">
        <v>24</v>
      </c>
    </row>
    <row r="7" spans="1:12" x14ac:dyDescent="0.25">
      <c r="A7" s="39" t="s">
        <v>113</v>
      </c>
      <c r="B7" s="31">
        <v>45659</v>
      </c>
      <c r="C7" s="33">
        <v>46561</v>
      </c>
      <c r="D7" s="30" t="s">
        <v>8</v>
      </c>
      <c r="E7" s="30" t="s">
        <v>10</v>
      </c>
      <c r="F7" s="39" t="s">
        <v>113</v>
      </c>
      <c r="G7" s="32">
        <f>28330+3822+48275+56067</f>
        <v>136494</v>
      </c>
      <c r="H7" s="32">
        <f>+H6+G7</f>
        <v>139215.40104761906</v>
      </c>
      <c r="I7" s="30" t="s">
        <v>24</v>
      </c>
    </row>
    <row r="8" spans="1:12" x14ac:dyDescent="0.25">
      <c r="A8" s="39" t="s">
        <v>114</v>
      </c>
      <c r="B8" s="31">
        <v>45659</v>
      </c>
      <c r="C8" s="33">
        <v>46580</v>
      </c>
      <c r="D8" s="30" t="s">
        <v>8</v>
      </c>
      <c r="E8" s="30" t="s">
        <v>10</v>
      </c>
      <c r="F8" s="39" t="s">
        <v>114</v>
      </c>
      <c r="G8" s="32">
        <v>96551</v>
      </c>
      <c r="H8" s="32">
        <f>+H7+G8</f>
        <v>235766.40104761906</v>
      </c>
      <c r="I8" s="30" t="s">
        <v>24</v>
      </c>
    </row>
    <row r="9" spans="1:12" x14ac:dyDescent="0.25">
      <c r="A9" t="s">
        <v>25</v>
      </c>
      <c r="B9" s="3">
        <v>45660</v>
      </c>
      <c r="C9" s="4" t="s">
        <v>9</v>
      </c>
      <c r="D9" t="s">
        <v>8</v>
      </c>
      <c r="E9" t="s">
        <v>10</v>
      </c>
      <c r="F9" t="s">
        <v>25</v>
      </c>
      <c r="G9" s="5">
        <v>350</v>
      </c>
      <c r="H9" s="19">
        <f>+H8-G9</f>
        <v>235416.40104761906</v>
      </c>
      <c r="I9" t="s">
        <v>24</v>
      </c>
    </row>
    <row r="10" spans="1:12" x14ac:dyDescent="0.25">
      <c r="A10" t="s">
        <v>44</v>
      </c>
      <c r="B10" s="3">
        <v>45660</v>
      </c>
      <c r="C10" s="4" t="s">
        <v>9</v>
      </c>
      <c r="D10" t="s">
        <v>8</v>
      </c>
      <c r="E10" t="s">
        <v>10</v>
      </c>
      <c r="F10" t="s">
        <v>44</v>
      </c>
      <c r="G10" s="5">
        <f>50*40</f>
        <v>2000</v>
      </c>
      <c r="H10" s="19">
        <f t="shared" ref="H10:H56" si="0">+H9-G10</f>
        <v>233416.40104761906</v>
      </c>
      <c r="I10" t="s">
        <v>24</v>
      </c>
    </row>
    <row r="11" spans="1:12" x14ac:dyDescent="0.25">
      <c r="A11" t="s">
        <v>122</v>
      </c>
      <c r="B11" s="3">
        <v>45660</v>
      </c>
      <c r="C11" s="4" t="s">
        <v>9</v>
      </c>
      <c r="D11" t="s">
        <v>8</v>
      </c>
      <c r="E11" t="s">
        <v>10</v>
      </c>
      <c r="F11" t="s">
        <v>122</v>
      </c>
      <c r="G11" s="5">
        <v>700</v>
      </c>
      <c r="H11" s="19">
        <f t="shared" si="0"/>
        <v>232716.40104761906</v>
      </c>
      <c r="I11" t="s">
        <v>24</v>
      </c>
    </row>
    <row r="12" spans="1:12" x14ac:dyDescent="0.25">
      <c r="A12" t="s">
        <v>26</v>
      </c>
      <c r="B12" s="3">
        <v>45660</v>
      </c>
      <c r="C12" s="4" t="s">
        <v>9</v>
      </c>
      <c r="D12" t="s">
        <v>8</v>
      </c>
      <c r="E12" t="s">
        <v>10</v>
      </c>
      <c r="F12" t="s">
        <v>26</v>
      </c>
      <c r="G12" s="5">
        <v>34201.62142857143</v>
      </c>
      <c r="H12" s="19">
        <f t="shared" si="0"/>
        <v>198514.77961904762</v>
      </c>
      <c r="I12" t="s">
        <v>24</v>
      </c>
    </row>
    <row r="13" spans="1:12" x14ac:dyDescent="0.25">
      <c r="A13" t="s">
        <v>46</v>
      </c>
      <c r="B13" s="3">
        <v>45661</v>
      </c>
      <c r="C13" s="4" t="s">
        <v>9</v>
      </c>
      <c r="D13" t="s">
        <v>8</v>
      </c>
      <c r="E13" t="s">
        <v>10</v>
      </c>
      <c r="F13" t="s">
        <v>55</v>
      </c>
      <c r="G13" s="5">
        <v>28188.959999999999</v>
      </c>
      <c r="H13" s="19">
        <f t="shared" si="0"/>
        <v>170325.81961904763</v>
      </c>
      <c r="I13" t="s">
        <v>24</v>
      </c>
    </row>
    <row r="14" spans="1:12" x14ac:dyDescent="0.25">
      <c r="A14" t="s">
        <v>115</v>
      </c>
      <c r="B14" s="3">
        <v>45661</v>
      </c>
      <c r="C14" s="4" t="s">
        <v>9</v>
      </c>
      <c r="D14" t="s">
        <v>8</v>
      </c>
      <c r="E14" t="s">
        <v>10</v>
      </c>
      <c r="F14" t="s">
        <v>115</v>
      </c>
      <c r="G14" s="5">
        <v>699</v>
      </c>
      <c r="H14" s="19">
        <f t="shared" si="0"/>
        <v>169626.81961904763</v>
      </c>
      <c r="I14" t="s">
        <v>24</v>
      </c>
      <c r="J14" s="19"/>
      <c r="L14" s="19"/>
    </row>
    <row r="15" spans="1:12" x14ac:dyDescent="0.25">
      <c r="A15" t="s">
        <v>33</v>
      </c>
      <c r="B15" s="3">
        <v>45661</v>
      </c>
      <c r="C15" s="4" t="s">
        <v>9</v>
      </c>
      <c r="D15" t="s">
        <v>8</v>
      </c>
      <c r="E15" t="s">
        <v>10</v>
      </c>
      <c r="F15" t="s">
        <v>116</v>
      </c>
      <c r="G15" s="5">
        <v>72</v>
      </c>
      <c r="H15" s="19">
        <f t="shared" si="0"/>
        <v>169554.81961904763</v>
      </c>
      <c r="I15" t="s">
        <v>24</v>
      </c>
    </row>
    <row r="16" spans="1:12" x14ac:dyDescent="0.25">
      <c r="A16" t="s">
        <v>117</v>
      </c>
      <c r="B16" s="3">
        <v>45663</v>
      </c>
      <c r="C16" s="4" t="s">
        <v>9</v>
      </c>
      <c r="D16" t="s">
        <v>8</v>
      </c>
      <c r="E16" t="s">
        <v>10</v>
      </c>
      <c r="F16" t="s">
        <v>118</v>
      </c>
      <c r="G16" s="5">
        <v>300</v>
      </c>
      <c r="H16" s="19">
        <f t="shared" si="0"/>
        <v>169254.81961904763</v>
      </c>
      <c r="I16" t="s">
        <v>24</v>
      </c>
    </row>
    <row r="17" spans="1:12" x14ac:dyDescent="0.25">
      <c r="A17" t="s">
        <v>119</v>
      </c>
      <c r="B17" s="3">
        <v>45663</v>
      </c>
      <c r="C17" s="4" t="s">
        <v>9</v>
      </c>
      <c r="D17" t="s">
        <v>8</v>
      </c>
      <c r="E17" t="s">
        <v>10</v>
      </c>
      <c r="F17" t="s">
        <v>120</v>
      </c>
      <c r="G17" s="5">
        <v>5428</v>
      </c>
      <c r="H17" s="19">
        <f t="shared" si="0"/>
        <v>163826.81961904763</v>
      </c>
      <c r="I17" t="s">
        <v>24</v>
      </c>
    </row>
    <row r="18" spans="1:12" x14ac:dyDescent="0.25">
      <c r="A18" t="s">
        <v>126</v>
      </c>
      <c r="B18" s="3">
        <v>45663</v>
      </c>
      <c r="C18" s="4" t="s">
        <v>9</v>
      </c>
      <c r="D18" t="s">
        <v>8</v>
      </c>
      <c r="E18" t="s">
        <v>10</v>
      </c>
      <c r="F18" t="s">
        <v>126</v>
      </c>
      <c r="G18" s="5">
        <v>2000</v>
      </c>
      <c r="H18" s="19">
        <f t="shared" si="0"/>
        <v>161826.81961904763</v>
      </c>
      <c r="I18" t="s">
        <v>24</v>
      </c>
    </row>
    <row r="19" spans="1:12" x14ac:dyDescent="0.25">
      <c r="A19" t="s">
        <v>121</v>
      </c>
      <c r="B19" s="3">
        <v>45663</v>
      </c>
      <c r="C19" s="4" t="s">
        <v>9</v>
      </c>
      <c r="D19" t="s">
        <v>8</v>
      </c>
      <c r="E19" t="s">
        <v>10</v>
      </c>
      <c r="F19" t="s">
        <v>121</v>
      </c>
      <c r="G19" s="5">
        <f>684.52+17</f>
        <v>701.52</v>
      </c>
      <c r="H19" s="19">
        <f t="shared" si="0"/>
        <v>161125.29961904764</v>
      </c>
      <c r="I19" t="s">
        <v>24</v>
      </c>
    </row>
    <row r="20" spans="1:12" x14ac:dyDescent="0.25">
      <c r="A20" t="s">
        <v>25</v>
      </c>
      <c r="B20" s="3">
        <v>45664</v>
      </c>
      <c r="C20" s="4" t="s">
        <v>9</v>
      </c>
      <c r="D20" t="s">
        <v>8</v>
      </c>
      <c r="E20" t="s">
        <v>10</v>
      </c>
      <c r="F20" t="s">
        <v>25</v>
      </c>
      <c r="G20" s="5">
        <v>350</v>
      </c>
      <c r="H20" s="19">
        <f t="shared" si="0"/>
        <v>160775.29961904764</v>
      </c>
      <c r="I20" t="s">
        <v>24</v>
      </c>
    </row>
    <row r="21" spans="1:12" x14ac:dyDescent="0.25">
      <c r="A21" t="s">
        <v>123</v>
      </c>
      <c r="B21" s="3">
        <v>45664</v>
      </c>
      <c r="C21" s="4" t="s">
        <v>9</v>
      </c>
      <c r="D21" t="s">
        <v>8</v>
      </c>
      <c r="E21" t="s">
        <v>10</v>
      </c>
      <c r="F21" t="s">
        <v>123</v>
      </c>
      <c r="G21" s="5">
        <v>250</v>
      </c>
      <c r="H21" s="19">
        <f t="shared" si="0"/>
        <v>160525.29961904764</v>
      </c>
      <c r="I21" t="s">
        <v>24</v>
      </c>
    </row>
    <row r="22" spans="1:12" x14ac:dyDescent="0.25">
      <c r="A22" t="s">
        <v>124</v>
      </c>
      <c r="B22" s="3">
        <v>45665</v>
      </c>
      <c r="C22" s="4" t="s">
        <v>9</v>
      </c>
      <c r="D22" t="s">
        <v>8</v>
      </c>
      <c r="E22" t="s">
        <v>10</v>
      </c>
      <c r="F22" t="s">
        <v>127</v>
      </c>
      <c r="G22" s="5">
        <v>615</v>
      </c>
      <c r="H22" s="19">
        <f t="shared" si="0"/>
        <v>159910.29961904764</v>
      </c>
      <c r="I22" t="s">
        <v>24</v>
      </c>
    </row>
    <row r="23" spans="1:12" x14ac:dyDescent="0.25">
      <c r="A23" t="s">
        <v>25</v>
      </c>
      <c r="B23" s="3">
        <v>45666</v>
      </c>
      <c r="C23" s="4" t="s">
        <v>9</v>
      </c>
      <c r="D23" t="s">
        <v>8</v>
      </c>
      <c r="E23" t="s">
        <v>10</v>
      </c>
      <c r="F23" t="s">
        <v>25</v>
      </c>
      <c r="G23" s="5">
        <v>350</v>
      </c>
      <c r="H23" s="19">
        <f t="shared" si="0"/>
        <v>159560.29961904764</v>
      </c>
      <c r="I23" t="s">
        <v>24</v>
      </c>
    </row>
    <row r="24" spans="1:12" x14ac:dyDescent="0.25">
      <c r="A24" t="s">
        <v>45</v>
      </c>
      <c r="B24" s="3">
        <v>45666</v>
      </c>
      <c r="C24" s="4" t="s">
        <v>9</v>
      </c>
      <c r="D24" t="s">
        <v>8</v>
      </c>
      <c r="E24" t="s">
        <v>10</v>
      </c>
      <c r="F24" t="s">
        <v>125</v>
      </c>
      <c r="G24" s="5">
        <v>400</v>
      </c>
      <c r="H24" s="19">
        <f t="shared" si="0"/>
        <v>159160.29961904764</v>
      </c>
      <c r="I24" t="s">
        <v>24</v>
      </c>
    </row>
    <row r="25" spans="1:12" x14ac:dyDescent="0.25">
      <c r="A25" t="s">
        <v>25</v>
      </c>
      <c r="B25" s="3">
        <v>45667</v>
      </c>
      <c r="C25" s="4" t="s">
        <v>9</v>
      </c>
      <c r="D25" t="s">
        <v>8</v>
      </c>
      <c r="E25" t="s">
        <v>10</v>
      </c>
      <c r="F25" t="s">
        <v>25</v>
      </c>
      <c r="G25" s="5">
        <v>350</v>
      </c>
      <c r="H25" s="19">
        <f t="shared" si="0"/>
        <v>158810.29961904764</v>
      </c>
      <c r="I25" t="s">
        <v>24</v>
      </c>
    </row>
    <row r="26" spans="1:12" x14ac:dyDescent="0.25">
      <c r="A26" t="s">
        <v>26</v>
      </c>
      <c r="B26" s="3">
        <v>45667</v>
      </c>
      <c r="C26" s="4" t="s">
        <v>9</v>
      </c>
      <c r="D26" t="s">
        <v>8</v>
      </c>
      <c r="E26" t="s">
        <v>10</v>
      </c>
      <c r="F26" t="s">
        <v>26</v>
      </c>
      <c r="G26" s="5">
        <f>26235.06</f>
        <v>26235.06</v>
      </c>
      <c r="H26" s="19">
        <f t="shared" si="0"/>
        <v>132575.23961904764</v>
      </c>
      <c r="I26" t="s">
        <v>24</v>
      </c>
      <c r="L26" s="19"/>
    </row>
    <row r="27" spans="1:12" x14ac:dyDescent="0.25">
      <c r="A27" t="s">
        <v>124</v>
      </c>
      <c r="B27" s="3">
        <v>45667</v>
      </c>
      <c r="C27" s="4" t="s">
        <v>9</v>
      </c>
      <c r="D27" t="s">
        <v>8</v>
      </c>
      <c r="E27" t="s">
        <v>10</v>
      </c>
      <c r="F27" t="s">
        <v>124</v>
      </c>
      <c r="G27" s="5">
        <v>472</v>
      </c>
      <c r="H27" s="19">
        <f t="shared" si="0"/>
        <v>132103.23961904764</v>
      </c>
      <c r="I27" t="s">
        <v>24</v>
      </c>
      <c r="L27" s="19"/>
    </row>
    <row r="28" spans="1:12" x14ac:dyDescent="0.25">
      <c r="A28" t="s">
        <v>40</v>
      </c>
      <c r="B28" s="3">
        <v>45667</v>
      </c>
      <c r="C28" s="4" t="s">
        <v>9</v>
      </c>
      <c r="D28" t="s">
        <v>8</v>
      </c>
      <c r="E28" t="s">
        <v>10</v>
      </c>
      <c r="F28" t="s">
        <v>40</v>
      </c>
      <c r="G28" s="5">
        <v>7500</v>
      </c>
      <c r="H28" s="19">
        <f t="shared" si="0"/>
        <v>124603.23961904764</v>
      </c>
      <c r="I28" t="s">
        <v>24</v>
      </c>
      <c r="L28" s="19"/>
    </row>
    <row r="29" spans="1:12" x14ac:dyDescent="0.25">
      <c r="A29" t="s">
        <v>58</v>
      </c>
      <c r="B29" s="3">
        <v>45667</v>
      </c>
      <c r="C29" s="4" t="s">
        <v>9</v>
      </c>
      <c r="D29" t="s">
        <v>8</v>
      </c>
      <c r="E29" t="s">
        <v>10</v>
      </c>
      <c r="F29" t="s">
        <v>58</v>
      </c>
      <c r="G29" s="5">
        <v>470</v>
      </c>
      <c r="H29" s="19">
        <f t="shared" si="0"/>
        <v>124133.23961904764</v>
      </c>
      <c r="I29" t="s">
        <v>24</v>
      </c>
    </row>
    <row r="30" spans="1:12" x14ac:dyDescent="0.25">
      <c r="A30" t="s">
        <v>128</v>
      </c>
      <c r="B30" s="3">
        <v>45667</v>
      </c>
      <c r="C30" s="4" t="s">
        <v>9</v>
      </c>
      <c r="D30" t="s">
        <v>8</v>
      </c>
      <c r="E30" t="s">
        <v>10</v>
      </c>
      <c r="F30" t="s">
        <v>128</v>
      </c>
      <c r="G30" s="5">
        <v>395</v>
      </c>
      <c r="H30" s="19">
        <f t="shared" si="0"/>
        <v>123738.23961904764</v>
      </c>
      <c r="I30" t="s">
        <v>24</v>
      </c>
    </row>
    <row r="31" spans="1:12" x14ac:dyDescent="0.25">
      <c r="A31" t="s">
        <v>129</v>
      </c>
      <c r="B31" s="3">
        <v>45667</v>
      </c>
      <c r="C31" s="4" t="s">
        <v>9</v>
      </c>
      <c r="D31" t="s">
        <v>8</v>
      </c>
      <c r="E31" t="s">
        <v>10</v>
      </c>
      <c r="F31" t="s">
        <v>129</v>
      </c>
      <c r="G31" s="5">
        <v>500</v>
      </c>
      <c r="H31" s="19">
        <f t="shared" si="0"/>
        <v>123238.23961904764</v>
      </c>
      <c r="I31" t="s">
        <v>24</v>
      </c>
    </row>
    <row r="32" spans="1:12" x14ac:dyDescent="0.25">
      <c r="A32" t="s">
        <v>124</v>
      </c>
      <c r="B32" s="3">
        <v>45668</v>
      </c>
      <c r="C32" s="4" t="s">
        <v>9</v>
      </c>
      <c r="D32" t="s">
        <v>8</v>
      </c>
      <c r="E32" t="s">
        <v>10</v>
      </c>
      <c r="F32" t="s">
        <v>124</v>
      </c>
      <c r="G32" s="5">
        <v>200</v>
      </c>
      <c r="H32" s="19">
        <f t="shared" si="0"/>
        <v>123038.23961904764</v>
      </c>
      <c r="I32" t="s">
        <v>24</v>
      </c>
    </row>
    <row r="33" spans="1:16" x14ac:dyDescent="0.25">
      <c r="A33" t="s">
        <v>25</v>
      </c>
      <c r="B33" s="3">
        <v>45670</v>
      </c>
      <c r="C33" s="4" t="s">
        <v>9</v>
      </c>
      <c r="D33" t="s">
        <v>8</v>
      </c>
      <c r="E33" t="s">
        <v>10</v>
      </c>
      <c r="F33" t="s">
        <v>25</v>
      </c>
      <c r="G33" s="5">
        <v>400</v>
      </c>
      <c r="H33" s="19">
        <f t="shared" si="0"/>
        <v>122638.23961904764</v>
      </c>
      <c r="I33" t="s">
        <v>24</v>
      </c>
      <c r="O33" s="19"/>
      <c r="P33" s="19"/>
    </row>
    <row r="34" spans="1:16" x14ac:dyDescent="0.25">
      <c r="A34" t="s">
        <v>51</v>
      </c>
      <c r="B34" s="3">
        <v>45670</v>
      </c>
      <c r="C34" s="4" t="s">
        <v>9</v>
      </c>
      <c r="D34" t="s">
        <v>8</v>
      </c>
      <c r="E34" t="s">
        <v>10</v>
      </c>
      <c r="F34" t="s">
        <v>51</v>
      </c>
      <c r="G34" s="5">
        <v>50</v>
      </c>
      <c r="H34" s="19">
        <f t="shared" si="0"/>
        <v>122588.23961904764</v>
      </c>
      <c r="I34" t="s">
        <v>24</v>
      </c>
      <c r="O34" s="5"/>
    </row>
    <row r="35" spans="1:16" x14ac:dyDescent="0.25">
      <c r="A35" t="s">
        <v>54</v>
      </c>
      <c r="B35" s="3">
        <v>45670</v>
      </c>
      <c r="C35" s="4" t="s">
        <v>9</v>
      </c>
      <c r="D35" t="s">
        <v>8</v>
      </c>
      <c r="E35" t="s">
        <v>10</v>
      </c>
      <c r="F35" t="s">
        <v>130</v>
      </c>
      <c r="G35" s="5">
        <v>379</v>
      </c>
      <c r="H35" s="19">
        <f t="shared" si="0"/>
        <v>122209.23961904764</v>
      </c>
      <c r="I35" t="s">
        <v>24</v>
      </c>
      <c r="O35" s="5"/>
      <c r="P35" s="19"/>
    </row>
    <row r="36" spans="1:16" x14ac:dyDescent="0.25">
      <c r="A36" t="s">
        <v>25</v>
      </c>
      <c r="B36" s="3">
        <v>45671</v>
      </c>
      <c r="C36" s="4" t="s">
        <v>9</v>
      </c>
      <c r="D36" t="s">
        <v>8</v>
      </c>
      <c r="E36" t="s">
        <v>10</v>
      </c>
      <c r="F36" t="s">
        <v>25</v>
      </c>
      <c r="G36" s="5">
        <v>400</v>
      </c>
      <c r="H36" s="19">
        <f t="shared" si="0"/>
        <v>121809.23961904764</v>
      </c>
      <c r="I36" t="s">
        <v>24</v>
      </c>
    </row>
    <row r="37" spans="1:16" x14ac:dyDescent="0.25">
      <c r="A37" t="s">
        <v>132</v>
      </c>
      <c r="B37" s="3">
        <v>45671</v>
      </c>
      <c r="C37" s="4" t="s">
        <v>9</v>
      </c>
      <c r="D37" t="s">
        <v>8</v>
      </c>
      <c r="E37" t="s">
        <v>10</v>
      </c>
      <c r="F37" t="s">
        <v>132</v>
      </c>
      <c r="G37" s="5">
        <v>220</v>
      </c>
      <c r="H37" s="19">
        <f t="shared" si="0"/>
        <v>121589.23961904764</v>
      </c>
      <c r="I37" t="s">
        <v>24</v>
      </c>
    </row>
    <row r="38" spans="1:16" x14ac:dyDescent="0.25">
      <c r="A38" t="s">
        <v>63</v>
      </c>
      <c r="B38" s="3">
        <v>45671</v>
      </c>
      <c r="C38" s="4" t="s">
        <v>9</v>
      </c>
      <c r="D38" t="s">
        <v>8</v>
      </c>
      <c r="E38" t="s">
        <v>10</v>
      </c>
      <c r="F38" t="s">
        <v>63</v>
      </c>
      <c r="G38" s="5">
        <v>85</v>
      </c>
      <c r="H38" s="19">
        <f t="shared" si="0"/>
        <v>121504.23961904764</v>
      </c>
      <c r="I38" t="s">
        <v>24</v>
      </c>
      <c r="K38" s="19"/>
      <c r="L38" s="19"/>
    </row>
    <row r="39" spans="1:16" x14ac:dyDescent="0.25">
      <c r="A39" t="s">
        <v>133</v>
      </c>
      <c r="B39" s="3">
        <v>45671</v>
      </c>
      <c r="C39" s="4" t="s">
        <v>9</v>
      </c>
      <c r="D39" t="s">
        <v>8</v>
      </c>
      <c r="E39" t="s">
        <v>10</v>
      </c>
      <c r="F39" t="s">
        <v>133</v>
      </c>
      <c r="G39" s="5">
        <f>250+133</f>
        <v>383</v>
      </c>
      <c r="H39" s="19">
        <f t="shared" si="0"/>
        <v>121121.23961904764</v>
      </c>
      <c r="I39" t="s">
        <v>24</v>
      </c>
    </row>
    <row r="40" spans="1:16" x14ac:dyDescent="0.25">
      <c r="A40" t="s">
        <v>134</v>
      </c>
      <c r="B40" s="3">
        <v>45672</v>
      </c>
      <c r="C40" s="4" t="s">
        <v>9</v>
      </c>
      <c r="D40" t="s">
        <v>8</v>
      </c>
      <c r="E40" t="s">
        <v>10</v>
      </c>
      <c r="F40" t="s">
        <v>134</v>
      </c>
      <c r="G40" s="5">
        <v>58068.58</v>
      </c>
      <c r="H40" s="19">
        <f t="shared" si="0"/>
        <v>63052.659619047641</v>
      </c>
      <c r="I40" t="s">
        <v>24</v>
      </c>
    </row>
    <row r="41" spans="1:16" x14ac:dyDescent="0.25">
      <c r="A41" t="s">
        <v>44</v>
      </c>
      <c r="B41" s="3">
        <v>45672</v>
      </c>
      <c r="C41" s="4" t="s">
        <v>9</v>
      </c>
      <c r="D41" t="s">
        <v>8</v>
      </c>
      <c r="E41" t="s">
        <v>10</v>
      </c>
      <c r="F41" t="s">
        <v>44</v>
      </c>
      <c r="G41" s="5">
        <v>2000</v>
      </c>
      <c r="H41" s="19">
        <f t="shared" si="0"/>
        <v>61052.659619047641</v>
      </c>
      <c r="I41" t="s">
        <v>24</v>
      </c>
    </row>
    <row r="42" spans="1:16" x14ac:dyDescent="0.25">
      <c r="A42" t="s">
        <v>28</v>
      </c>
      <c r="B42" s="3">
        <v>45672</v>
      </c>
      <c r="C42" s="4" t="s">
        <v>9</v>
      </c>
      <c r="D42" t="s">
        <v>8</v>
      </c>
      <c r="E42" t="s">
        <v>10</v>
      </c>
      <c r="F42" t="s">
        <v>28</v>
      </c>
      <c r="G42" s="5">
        <v>1800</v>
      </c>
      <c r="H42" s="19">
        <f t="shared" si="0"/>
        <v>59252.659619047641</v>
      </c>
      <c r="I42" t="s">
        <v>24</v>
      </c>
    </row>
    <row r="43" spans="1:16" x14ac:dyDescent="0.25">
      <c r="A43" t="s">
        <v>29</v>
      </c>
      <c r="B43" s="3">
        <v>45672</v>
      </c>
      <c r="C43" s="4" t="s">
        <v>9</v>
      </c>
      <c r="D43" t="s">
        <v>8</v>
      </c>
      <c r="E43" t="s">
        <v>10</v>
      </c>
      <c r="F43" t="s">
        <v>29</v>
      </c>
      <c r="G43" s="5">
        <v>2000</v>
      </c>
      <c r="H43" s="19">
        <f t="shared" si="0"/>
        <v>57252.659619047641</v>
      </c>
      <c r="I43" t="s">
        <v>24</v>
      </c>
    </row>
    <row r="44" spans="1:16" x14ac:dyDescent="0.25">
      <c r="A44" t="s">
        <v>36</v>
      </c>
      <c r="B44" s="3">
        <v>45672</v>
      </c>
      <c r="C44" s="4" t="s">
        <v>9</v>
      </c>
      <c r="D44" t="s">
        <v>8</v>
      </c>
      <c r="E44" t="s">
        <v>10</v>
      </c>
      <c r="F44" t="s">
        <v>36</v>
      </c>
      <c r="G44" s="5">
        <v>2000</v>
      </c>
      <c r="H44" s="19">
        <f t="shared" si="0"/>
        <v>55252.659619047641</v>
      </c>
      <c r="I44" t="s">
        <v>24</v>
      </c>
      <c r="M44" s="19"/>
    </row>
    <row r="45" spans="1:16" x14ac:dyDescent="0.25">
      <c r="A45" t="s">
        <v>31</v>
      </c>
      <c r="B45" s="3">
        <v>45672</v>
      </c>
      <c r="C45" s="4" t="s">
        <v>9</v>
      </c>
      <c r="D45" t="s">
        <v>8</v>
      </c>
      <c r="E45" t="s">
        <v>10</v>
      </c>
      <c r="F45" t="s">
        <v>31</v>
      </c>
      <c r="G45" s="5">
        <v>5000</v>
      </c>
      <c r="H45" s="19">
        <f t="shared" si="0"/>
        <v>50252.659619047641</v>
      </c>
      <c r="I45" t="s">
        <v>24</v>
      </c>
    </row>
    <row r="46" spans="1:16" x14ac:dyDescent="0.25">
      <c r="A46" t="s">
        <v>30</v>
      </c>
      <c r="B46" s="3">
        <v>45672</v>
      </c>
      <c r="C46" s="4" t="s">
        <v>9</v>
      </c>
      <c r="D46" t="s">
        <v>8</v>
      </c>
      <c r="E46" t="s">
        <v>10</v>
      </c>
      <c r="F46" t="s">
        <v>30</v>
      </c>
      <c r="G46" s="5">
        <v>2800</v>
      </c>
      <c r="H46" s="19">
        <f t="shared" si="0"/>
        <v>47452.659619047641</v>
      </c>
      <c r="I46" t="s">
        <v>24</v>
      </c>
    </row>
    <row r="47" spans="1:16" x14ac:dyDescent="0.25">
      <c r="A47" t="s">
        <v>131</v>
      </c>
      <c r="B47" s="3">
        <v>45672</v>
      </c>
      <c r="C47" s="4" t="s">
        <v>9</v>
      </c>
      <c r="D47" t="s">
        <v>8</v>
      </c>
      <c r="E47" t="s">
        <v>10</v>
      </c>
      <c r="F47" t="s">
        <v>131</v>
      </c>
      <c r="G47" s="5">
        <v>3289.15</v>
      </c>
      <c r="H47" s="19">
        <f t="shared" si="0"/>
        <v>44163.50961904764</v>
      </c>
      <c r="I47" t="s">
        <v>24</v>
      </c>
    </row>
    <row r="48" spans="1:16" x14ac:dyDescent="0.25">
      <c r="A48" t="s">
        <v>135</v>
      </c>
      <c r="B48" s="3">
        <v>45672</v>
      </c>
      <c r="C48" s="4" t="s">
        <v>9</v>
      </c>
      <c r="D48" t="s">
        <v>8</v>
      </c>
      <c r="E48" t="s">
        <v>10</v>
      </c>
      <c r="F48" t="s">
        <v>135</v>
      </c>
      <c r="G48" s="5">
        <v>4205</v>
      </c>
      <c r="H48" s="19">
        <f t="shared" si="0"/>
        <v>39958.50961904764</v>
      </c>
      <c r="I48" t="s">
        <v>24</v>
      </c>
    </row>
    <row r="49" spans="1:9" x14ac:dyDescent="0.25">
      <c r="A49" t="s">
        <v>124</v>
      </c>
      <c r="B49" s="3">
        <v>45672</v>
      </c>
      <c r="C49" s="4" t="s">
        <v>9</v>
      </c>
      <c r="D49" t="s">
        <v>8</v>
      </c>
      <c r="E49" t="s">
        <v>10</v>
      </c>
      <c r="F49" t="s">
        <v>136</v>
      </c>
      <c r="G49" s="5">
        <v>105</v>
      </c>
      <c r="H49" s="19">
        <f t="shared" si="0"/>
        <v>39853.50961904764</v>
      </c>
      <c r="I49" t="s">
        <v>24</v>
      </c>
    </row>
    <row r="50" spans="1:9" x14ac:dyDescent="0.25">
      <c r="A50" t="s">
        <v>124</v>
      </c>
      <c r="B50" s="3">
        <v>45672</v>
      </c>
      <c r="C50" s="4" t="s">
        <v>9</v>
      </c>
      <c r="D50" t="s">
        <v>8</v>
      </c>
      <c r="E50" t="s">
        <v>10</v>
      </c>
      <c r="F50" t="s">
        <v>137</v>
      </c>
      <c r="G50" s="5">
        <v>200</v>
      </c>
      <c r="H50" s="19">
        <f t="shared" si="0"/>
        <v>39653.50961904764</v>
      </c>
      <c r="I50" t="s">
        <v>24</v>
      </c>
    </row>
    <row r="51" spans="1:9" x14ac:dyDescent="0.25">
      <c r="A51" t="s">
        <v>124</v>
      </c>
      <c r="B51" s="3">
        <v>45672</v>
      </c>
      <c r="C51" s="4" t="s">
        <v>9</v>
      </c>
      <c r="D51" t="s">
        <v>8</v>
      </c>
      <c r="E51" t="s">
        <v>10</v>
      </c>
      <c r="F51" t="s">
        <v>138</v>
      </c>
      <c r="G51" s="5">
        <v>200</v>
      </c>
      <c r="H51" s="19">
        <f t="shared" si="0"/>
        <v>39453.50961904764</v>
      </c>
      <c r="I51" t="s">
        <v>24</v>
      </c>
    </row>
    <row r="52" spans="1:9" x14ac:dyDescent="0.25">
      <c r="A52" t="s">
        <v>122</v>
      </c>
      <c r="B52" s="3">
        <v>45672</v>
      </c>
      <c r="C52" s="4" t="s">
        <v>9</v>
      </c>
      <c r="D52" t="s">
        <v>8</v>
      </c>
      <c r="E52" t="s">
        <v>10</v>
      </c>
      <c r="F52" t="s">
        <v>139</v>
      </c>
      <c r="G52" s="5">
        <v>350</v>
      </c>
      <c r="H52" s="19">
        <f t="shared" si="0"/>
        <v>39103.50961904764</v>
      </c>
      <c r="I52" t="s">
        <v>24</v>
      </c>
    </row>
    <row r="53" spans="1:9" x14ac:dyDescent="0.25">
      <c r="A53" t="s">
        <v>25</v>
      </c>
      <c r="B53" s="3">
        <v>45673</v>
      </c>
      <c r="C53" s="4" t="s">
        <v>9</v>
      </c>
      <c r="D53" t="s">
        <v>8</v>
      </c>
      <c r="E53" t="s">
        <v>10</v>
      </c>
      <c r="F53" t="s">
        <v>25</v>
      </c>
      <c r="G53" s="5">
        <v>400</v>
      </c>
      <c r="H53" s="19">
        <f t="shared" si="0"/>
        <v>38703.50961904764</v>
      </c>
      <c r="I53" t="s">
        <v>24</v>
      </c>
    </row>
    <row r="54" spans="1:9" x14ac:dyDescent="0.25">
      <c r="A54" t="s">
        <v>140</v>
      </c>
      <c r="B54" s="3">
        <v>45673</v>
      </c>
      <c r="C54" s="4" t="s">
        <v>9</v>
      </c>
      <c r="D54" t="s">
        <v>8</v>
      </c>
      <c r="E54" t="s">
        <v>10</v>
      </c>
      <c r="F54" t="s">
        <v>140</v>
      </c>
      <c r="G54" s="5">
        <v>5600</v>
      </c>
      <c r="H54" s="19">
        <f t="shared" si="0"/>
        <v>33103.50961904764</v>
      </c>
      <c r="I54" t="s">
        <v>24</v>
      </c>
    </row>
    <row r="55" spans="1:9" x14ac:dyDescent="0.25">
      <c r="A55" t="s">
        <v>141</v>
      </c>
      <c r="B55" s="3">
        <v>45674</v>
      </c>
      <c r="C55" s="4" t="s">
        <v>9</v>
      </c>
      <c r="D55" t="s">
        <v>8</v>
      </c>
      <c r="E55" t="s">
        <v>10</v>
      </c>
      <c r="F55" t="s">
        <v>141</v>
      </c>
      <c r="G55" s="5">
        <v>32075.86</v>
      </c>
      <c r="H55" s="19">
        <f t="shared" si="0"/>
        <v>1027.6496190476391</v>
      </c>
      <c r="I55" t="s">
        <v>24</v>
      </c>
    </row>
    <row r="56" spans="1:9" x14ac:dyDescent="0.25">
      <c r="A56" t="s">
        <v>25</v>
      </c>
      <c r="B56" s="3">
        <v>45674</v>
      </c>
      <c r="C56" s="4" t="s">
        <v>9</v>
      </c>
      <c r="D56" t="s">
        <v>8</v>
      </c>
      <c r="E56" t="s">
        <v>10</v>
      </c>
      <c r="F56" t="s">
        <v>25</v>
      </c>
      <c r="G56" s="5">
        <v>400</v>
      </c>
      <c r="H56" s="19">
        <f t="shared" si="0"/>
        <v>627.64961904763913</v>
      </c>
      <c r="I56" t="s">
        <v>24</v>
      </c>
    </row>
    <row r="57" spans="1:9" x14ac:dyDescent="0.25">
      <c r="A57" s="39" t="s">
        <v>142</v>
      </c>
      <c r="B57" s="31">
        <v>45674</v>
      </c>
      <c r="C57" s="33">
        <v>46779</v>
      </c>
      <c r="D57" s="30" t="s">
        <v>8</v>
      </c>
      <c r="E57" s="30" t="s">
        <v>10</v>
      </c>
      <c r="F57" s="39" t="s">
        <v>142</v>
      </c>
      <c r="G57" s="32">
        <f>88419+8149+2648</f>
        <v>99216</v>
      </c>
      <c r="H57" s="32">
        <f>+H56+G57</f>
        <v>99843.649619047646</v>
      </c>
      <c r="I57" s="30" t="s">
        <v>24</v>
      </c>
    </row>
    <row r="58" spans="1:9" x14ac:dyDescent="0.25">
      <c r="A58" t="s">
        <v>143</v>
      </c>
      <c r="B58" s="3">
        <v>45674</v>
      </c>
      <c r="C58" s="4" t="s">
        <v>9</v>
      </c>
      <c r="D58" t="s">
        <v>8</v>
      </c>
      <c r="E58" t="s">
        <v>10</v>
      </c>
      <c r="F58" t="s">
        <v>143</v>
      </c>
      <c r="G58" s="5">
        <v>88419</v>
      </c>
      <c r="H58" s="19">
        <f>+H57-G58</f>
        <v>11424.649619047646</v>
      </c>
      <c r="I58" t="s">
        <v>24</v>
      </c>
    </row>
    <row r="59" spans="1:9" x14ac:dyDescent="0.25">
      <c r="A59" t="s">
        <v>158</v>
      </c>
      <c r="B59" s="3">
        <v>45674</v>
      </c>
      <c r="C59" s="4" t="s">
        <v>9</v>
      </c>
      <c r="D59" t="s">
        <v>8</v>
      </c>
      <c r="E59" t="s">
        <v>10</v>
      </c>
      <c r="F59" t="s">
        <v>158</v>
      </c>
      <c r="G59" s="5">
        <v>2000</v>
      </c>
      <c r="H59" s="19">
        <f t="shared" ref="H59:H81" si="1">+H58-G59</f>
        <v>9424.6496190476464</v>
      </c>
      <c r="I59" t="s">
        <v>24</v>
      </c>
    </row>
    <row r="60" spans="1:9" x14ac:dyDescent="0.25">
      <c r="A60" t="s">
        <v>144</v>
      </c>
      <c r="B60" s="3">
        <v>45674</v>
      </c>
      <c r="C60" s="4" t="s">
        <v>9</v>
      </c>
      <c r="D60" t="s">
        <v>8</v>
      </c>
      <c r="E60" t="s">
        <v>10</v>
      </c>
      <c r="F60" t="s">
        <v>144</v>
      </c>
      <c r="G60" s="5">
        <v>1000</v>
      </c>
      <c r="H60" s="19">
        <f t="shared" si="1"/>
        <v>8424.6496190476464</v>
      </c>
      <c r="I60" t="s">
        <v>24</v>
      </c>
    </row>
    <row r="61" spans="1:9" x14ac:dyDescent="0.25">
      <c r="A61" t="s">
        <v>145</v>
      </c>
      <c r="B61" s="3">
        <v>45674</v>
      </c>
      <c r="C61" s="4" t="s">
        <v>9</v>
      </c>
      <c r="D61" t="s">
        <v>8</v>
      </c>
      <c r="E61" t="s">
        <v>10</v>
      </c>
      <c r="F61" t="s">
        <v>146</v>
      </c>
      <c r="G61" s="5">
        <v>400</v>
      </c>
      <c r="H61" s="19">
        <f t="shared" si="1"/>
        <v>8024.6496190476464</v>
      </c>
      <c r="I61" t="s">
        <v>24</v>
      </c>
    </row>
    <row r="62" spans="1:9" x14ac:dyDescent="0.25">
      <c r="A62" t="s">
        <v>152</v>
      </c>
      <c r="B62" s="3">
        <v>45674</v>
      </c>
      <c r="C62" s="4" t="s">
        <v>9</v>
      </c>
      <c r="D62" t="s">
        <v>8</v>
      </c>
      <c r="E62" t="s">
        <v>10</v>
      </c>
      <c r="F62" t="s">
        <v>156</v>
      </c>
      <c r="G62" s="5">
        <v>224</v>
      </c>
      <c r="H62" s="19">
        <f t="shared" si="1"/>
        <v>7800.6496190476464</v>
      </c>
      <c r="I62" t="s">
        <v>24</v>
      </c>
    </row>
    <row r="63" spans="1:9" x14ac:dyDescent="0.25">
      <c r="A63" t="s">
        <v>154</v>
      </c>
      <c r="B63" s="3">
        <v>45674</v>
      </c>
      <c r="C63" s="4" t="s">
        <v>9</v>
      </c>
      <c r="D63" t="s">
        <v>8</v>
      </c>
      <c r="E63" t="s">
        <v>10</v>
      </c>
      <c r="F63" t="s">
        <v>155</v>
      </c>
      <c r="G63" s="5">
        <v>55</v>
      </c>
      <c r="H63" s="19">
        <f t="shared" si="1"/>
        <v>7745.6496190476464</v>
      </c>
      <c r="I63" t="s">
        <v>24</v>
      </c>
    </row>
    <row r="64" spans="1:9" x14ac:dyDescent="0.25">
      <c r="A64" t="s">
        <v>33</v>
      </c>
      <c r="B64" s="3">
        <v>45674</v>
      </c>
      <c r="C64" s="4" t="s">
        <v>9</v>
      </c>
      <c r="D64" t="s">
        <v>8</v>
      </c>
      <c r="E64" t="s">
        <v>10</v>
      </c>
      <c r="F64" t="s">
        <v>157</v>
      </c>
      <c r="G64" s="5">
        <v>57</v>
      </c>
      <c r="H64" s="19">
        <f t="shared" si="1"/>
        <v>7688.6496190476464</v>
      </c>
      <c r="I64" t="s">
        <v>24</v>
      </c>
    </row>
    <row r="65" spans="1:11" x14ac:dyDescent="0.25">
      <c r="A65" t="s">
        <v>145</v>
      </c>
      <c r="B65" s="3">
        <v>45675</v>
      </c>
      <c r="C65" s="4" t="s">
        <v>9</v>
      </c>
      <c r="D65" t="s">
        <v>8</v>
      </c>
      <c r="E65" t="s">
        <v>10</v>
      </c>
      <c r="F65" t="s">
        <v>150</v>
      </c>
      <c r="G65" s="5">
        <v>350</v>
      </c>
      <c r="H65" s="19">
        <f t="shared" si="1"/>
        <v>7338.6496190476464</v>
      </c>
      <c r="I65" t="s">
        <v>24</v>
      </c>
    </row>
    <row r="66" spans="1:11" x14ac:dyDescent="0.25">
      <c r="A66" t="s">
        <v>27</v>
      </c>
      <c r="B66" s="3">
        <v>45675</v>
      </c>
      <c r="C66" s="4" t="s">
        <v>9</v>
      </c>
      <c r="D66" t="s">
        <v>8</v>
      </c>
      <c r="E66" t="s">
        <v>10</v>
      </c>
      <c r="F66" t="s">
        <v>151</v>
      </c>
      <c r="G66" s="5">
        <v>104</v>
      </c>
      <c r="H66" s="19">
        <f t="shared" si="1"/>
        <v>7234.6496190476464</v>
      </c>
      <c r="I66" t="s">
        <v>24</v>
      </c>
    </row>
    <row r="67" spans="1:11" x14ac:dyDescent="0.25">
      <c r="A67" t="s">
        <v>25</v>
      </c>
      <c r="B67" s="3">
        <v>45677</v>
      </c>
      <c r="C67" s="4" t="s">
        <v>9</v>
      </c>
      <c r="D67" t="s">
        <v>8</v>
      </c>
      <c r="E67" t="s">
        <v>10</v>
      </c>
      <c r="F67" t="s">
        <v>25</v>
      </c>
      <c r="G67" s="5">
        <v>400</v>
      </c>
      <c r="H67" s="19">
        <f t="shared" si="1"/>
        <v>6834.6496190476464</v>
      </c>
      <c r="I67" t="s">
        <v>24</v>
      </c>
    </row>
    <row r="68" spans="1:11" x14ac:dyDescent="0.25">
      <c r="A68" t="s">
        <v>147</v>
      </c>
      <c r="B68" s="3">
        <v>45677</v>
      </c>
      <c r="C68" s="4" t="s">
        <v>9</v>
      </c>
      <c r="D68" t="s">
        <v>8</v>
      </c>
      <c r="E68" t="s">
        <v>10</v>
      </c>
      <c r="F68" t="s">
        <v>147</v>
      </c>
      <c r="G68" s="5">
        <v>500</v>
      </c>
      <c r="H68" s="19">
        <f t="shared" si="1"/>
        <v>6334.6496190476464</v>
      </c>
      <c r="I68" t="s">
        <v>24</v>
      </c>
    </row>
    <row r="69" spans="1:11" x14ac:dyDescent="0.25">
      <c r="A69" t="s">
        <v>148</v>
      </c>
      <c r="B69" s="3">
        <v>45677</v>
      </c>
      <c r="C69" s="4" t="s">
        <v>9</v>
      </c>
      <c r="D69" t="s">
        <v>8</v>
      </c>
      <c r="E69" t="s">
        <v>10</v>
      </c>
      <c r="F69" t="s">
        <v>149</v>
      </c>
      <c r="G69" s="5">
        <v>300</v>
      </c>
      <c r="H69" s="19">
        <f t="shared" si="1"/>
        <v>6034.6496190476464</v>
      </c>
      <c r="I69" t="s">
        <v>24</v>
      </c>
    </row>
    <row r="70" spans="1:11" x14ac:dyDescent="0.25">
      <c r="A70" t="s">
        <v>152</v>
      </c>
      <c r="B70" s="3">
        <v>45677</v>
      </c>
      <c r="C70" s="4" t="s">
        <v>9</v>
      </c>
      <c r="D70" t="s">
        <v>8</v>
      </c>
      <c r="E70" t="s">
        <v>10</v>
      </c>
      <c r="F70" t="s">
        <v>153</v>
      </c>
      <c r="G70" s="5">
        <v>24</v>
      </c>
      <c r="H70" s="19">
        <f t="shared" si="1"/>
        <v>6010.6496190476464</v>
      </c>
      <c r="I70" t="s">
        <v>24</v>
      </c>
    </row>
    <row r="71" spans="1:11" x14ac:dyDescent="0.25">
      <c r="A71" t="s">
        <v>159</v>
      </c>
      <c r="B71" s="3">
        <v>45677</v>
      </c>
      <c r="C71" s="4" t="s">
        <v>9</v>
      </c>
      <c r="D71" t="s">
        <v>8</v>
      </c>
      <c r="E71" t="s">
        <v>10</v>
      </c>
      <c r="F71" t="s">
        <v>159</v>
      </c>
      <c r="G71" s="5">
        <v>400</v>
      </c>
      <c r="H71" s="19">
        <f t="shared" si="1"/>
        <v>5610.6496190476464</v>
      </c>
      <c r="I71" t="s">
        <v>24</v>
      </c>
    </row>
    <row r="72" spans="1:11" x14ac:dyDescent="0.25">
      <c r="A72" t="s">
        <v>44</v>
      </c>
      <c r="B72" s="3">
        <v>45677</v>
      </c>
      <c r="C72" s="4" t="s">
        <v>9</v>
      </c>
      <c r="D72" t="s">
        <v>8</v>
      </c>
      <c r="E72" t="s">
        <v>10</v>
      </c>
      <c r="F72" t="s">
        <v>44</v>
      </c>
      <c r="G72" s="5">
        <v>2000</v>
      </c>
      <c r="H72" s="19">
        <f t="shared" si="1"/>
        <v>3610.6496190476464</v>
      </c>
      <c r="I72" t="s">
        <v>24</v>
      </c>
    </row>
    <row r="73" spans="1:11" x14ac:dyDescent="0.25">
      <c r="A73" t="s">
        <v>132</v>
      </c>
      <c r="B73" s="3">
        <v>45678</v>
      </c>
      <c r="C73" s="4" t="s">
        <v>9</v>
      </c>
      <c r="D73" t="s">
        <v>8</v>
      </c>
      <c r="E73" t="s">
        <v>10</v>
      </c>
      <c r="F73" t="s">
        <v>132</v>
      </c>
      <c r="G73" s="5">
        <v>400</v>
      </c>
      <c r="H73" s="19">
        <f t="shared" si="1"/>
        <v>3210.6496190476464</v>
      </c>
      <c r="I73" t="s">
        <v>24</v>
      </c>
    </row>
    <row r="74" spans="1:11" x14ac:dyDescent="0.25">
      <c r="A74" t="s">
        <v>25</v>
      </c>
      <c r="B74" s="3">
        <v>45678</v>
      </c>
      <c r="C74" s="4" t="s">
        <v>9</v>
      </c>
      <c r="D74" t="s">
        <v>8</v>
      </c>
      <c r="E74" t="s">
        <v>10</v>
      </c>
      <c r="F74" t="s">
        <v>25</v>
      </c>
      <c r="G74" s="5">
        <v>400</v>
      </c>
      <c r="H74" s="19">
        <f t="shared" si="1"/>
        <v>2810.6496190476464</v>
      </c>
      <c r="I74" t="s">
        <v>24</v>
      </c>
    </row>
    <row r="75" spans="1:11" x14ac:dyDescent="0.25">
      <c r="A75" t="s">
        <v>160</v>
      </c>
      <c r="B75" s="3">
        <v>45678</v>
      </c>
      <c r="C75" s="4" t="s">
        <v>9</v>
      </c>
      <c r="D75" t="s">
        <v>8</v>
      </c>
      <c r="E75" t="s">
        <v>10</v>
      </c>
      <c r="F75" t="s">
        <v>160</v>
      </c>
      <c r="G75" s="5">
        <v>200</v>
      </c>
      <c r="H75" s="19">
        <f t="shared" si="1"/>
        <v>2610.6496190476464</v>
      </c>
      <c r="I75" t="s">
        <v>24</v>
      </c>
    </row>
    <row r="76" spans="1:11" x14ac:dyDescent="0.25">
      <c r="A76" t="s">
        <v>161</v>
      </c>
      <c r="B76" s="3">
        <v>45678</v>
      </c>
      <c r="C76" s="4" t="s">
        <v>9</v>
      </c>
      <c r="D76" t="s">
        <v>8</v>
      </c>
      <c r="E76" t="s">
        <v>10</v>
      </c>
      <c r="F76" t="s">
        <v>161</v>
      </c>
      <c r="G76" s="5">
        <v>853</v>
      </c>
      <c r="H76" s="19">
        <f t="shared" si="1"/>
        <v>1757.6496190476464</v>
      </c>
      <c r="I76" t="s">
        <v>24</v>
      </c>
      <c r="K76" s="19"/>
    </row>
    <row r="77" spans="1:11" x14ac:dyDescent="0.25">
      <c r="A77" t="s">
        <v>32</v>
      </c>
      <c r="B77" s="3">
        <v>45678</v>
      </c>
      <c r="C77" s="4" t="s">
        <v>9</v>
      </c>
      <c r="D77" t="s">
        <v>8</v>
      </c>
      <c r="E77" t="s">
        <v>10</v>
      </c>
      <c r="F77" t="s">
        <v>32</v>
      </c>
      <c r="G77" s="5">
        <v>399</v>
      </c>
      <c r="H77" s="19">
        <f t="shared" si="1"/>
        <v>1358.6496190476464</v>
      </c>
      <c r="I77" t="s">
        <v>24</v>
      </c>
    </row>
    <row r="78" spans="1:11" x14ac:dyDescent="0.25">
      <c r="A78" t="s">
        <v>162</v>
      </c>
      <c r="B78" s="3">
        <v>45679</v>
      </c>
      <c r="C78" s="4" t="s">
        <v>9</v>
      </c>
      <c r="D78" t="s">
        <v>8</v>
      </c>
      <c r="E78" t="s">
        <v>10</v>
      </c>
      <c r="F78" t="s">
        <v>163</v>
      </c>
      <c r="G78" s="5">
        <v>100</v>
      </c>
      <c r="H78" s="19">
        <f t="shared" si="1"/>
        <v>1258.6496190476464</v>
      </c>
      <c r="I78" t="s">
        <v>24</v>
      </c>
    </row>
    <row r="79" spans="1:11" x14ac:dyDescent="0.25">
      <c r="A79" t="s">
        <v>162</v>
      </c>
      <c r="B79" s="3">
        <v>45679</v>
      </c>
      <c r="C79" s="4" t="s">
        <v>9</v>
      </c>
      <c r="D79" t="s">
        <v>8</v>
      </c>
      <c r="E79" t="s">
        <v>10</v>
      </c>
      <c r="F79" t="s">
        <v>164</v>
      </c>
      <c r="G79" s="5">
        <v>200</v>
      </c>
      <c r="H79" s="19">
        <f t="shared" si="1"/>
        <v>1058.6496190476464</v>
      </c>
      <c r="I79" t="s">
        <v>24</v>
      </c>
    </row>
    <row r="80" spans="1:11" x14ac:dyDescent="0.25">
      <c r="A80" t="s">
        <v>162</v>
      </c>
      <c r="B80" s="3">
        <v>45679</v>
      </c>
      <c r="C80" s="4" t="s">
        <v>9</v>
      </c>
      <c r="D80" t="s">
        <v>8</v>
      </c>
      <c r="E80" t="s">
        <v>10</v>
      </c>
      <c r="F80" t="s">
        <v>165</v>
      </c>
      <c r="G80" s="5">
        <v>300</v>
      </c>
      <c r="H80" s="19">
        <f t="shared" si="1"/>
        <v>758.64961904764641</v>
      </c>
      <c r="I80" t="s">
        <v>24</v>
      </c>
      <c r="J80" s="19"/>
    </row>
    <row r="81" spans="1:10" x14ac:dyDescent="0.25">
      <c r="A81" t="s">
        <v>25</v>
      </c>
      <c r="B81" s="3">
        <v>45680</v>
      </c>
      <c r="C81" s="4" t="s">
        <v>9</v>
      </c>
      <c r="D81" t="s">
        <v>8</v>
      </c>
      <c r="E81" t="s">
        <v>10</v>
      </c>
      <c r="F81" t="s">
        <v>25</v>
      </c>
      <c r="G81" s="5">
        <v>400</v>
      </c>
      <c r="H81" s="19">
        <f t="shared" si="1"/>
        <v>358.64961904764641</v>
      </c>
      <c r="I81" t="s">
        <v>24</v>
      </c>
    </row>
    <row r="82" spans="1:10" x14ac:dyDescent="0.25">
      <c r="A82" s="39" t="s">
        <v>166</v>
      </c>
      <c r="B82" s="31">
        <v>45681</v>
      </c>
      <c r="C82" s="33">
        <v>46947</v>
      </c>
      <c r="D82" s="30" t="s">
        <v>8</v>
      </c>
      <c r="E82" s="30" t="s">
        <v>10</v>
      </c>
      <c r="F82" s="39" t="s">
        <v>166</v>
      </c>
      <c r="G82" s="32">
        <v>79655</v>
      </c>
      <c r="H82" s="32">
        <f>+H81+G82</f>
        <v>80013.649619047646</v>
      </c>
      <c r="I82" s="30" t="s">
        <v>24</v>
      </c>
    </row>
    <row r="83" spans="1:10" x14ac:dyDescent="0.25">
      <c r="A83" t="s">
        <v>25</v>
      </c>
      <c r="B83" s="3">
        <v>45681</v>
      </c>
      <c r="C83" s="4" t="s">
        <v>9</v>
      </c>
      <c r="D83" t="s">
        <v>8</v>
      </c>
      <c r="E83" t="s">
        <v>10</v>
      </c>
      <c r="F83" t="s">
        <v>25</v>
      </c>
      <c r="G83" s="5">
        <v>400</v>
      </c>
      <c r="H83" s="19">
        <f>+H82-G83</f>
        <v>79613.649619047646</v>
      </c>
      <c r="I83" t="s">
        <v>24</v>
      </c>
    </row>
    <row r="84" spans="1:10" x14ac:dyDescent="0.25">
      <c r="A84" t="s">
        <v>162</v>
      </c>
      <c r="B84" s="3">
        <v>45681</v>
      </c>
      <c r="C84" s="4" t="s">
        <v>9</v>
      </c>
      <c r="D84" t="s">
        <v>8</v>
      </c>
      <c r="E84" t="s">
        <v>10</v>
      </c>
      <c r="F84" t="s">
        <v>162</v>
      </c>
      <c r="G84" s="5">
        <v>470</v>
      </c>
      <c r="H84" s="19">
        <f t="shared" ref="H84:H103" si="2">+H83-G84</f>
        <v>79143.649619047646</v>
      </c>
      <c r="I84" t="s">
        <v>24</v>
      </c>
    </row>
    <row r="85" spans="1:10" x14ac:dyDescent="0.25">
      <c r="A85" t="s">
        <v>167</v>
      </c>
      <c r="B85" s="3">
        <v>45681</v>
      </c>
      <c r="C85" s="4" t="s">
        <v>9</v>
      </c>
      <c r="D85" t="s">
        <v>8</v>
      </c>
      <c r="E85" t="s">
        <v>10</v>
      </c>
      <c r="F85" t="s">
        <v>168</v>
      </c>
      <c r="G85" s="5">
        <v>2648</v>
      </c>
      <c r="H85" s="19">
        <f t="shared" si="2"/>
        <v>76495.649619047646</v>
      </c>
      <c r="I85" t="s">
        <v>24</v>
      </c>
    </row>
    <row r="86" spans="1:10" x14ac:dyDescent="0.25">
      <c r="A86" t="s">
        <v>26</v>
      </c>
      <c r="B86" s="3">
        <v>45681</v>
      </c>
      <c r="C86" s="4" t="s">
        <v>9</v>
      </c>
      <c r="D86" t="s">
        <v>8</v>
      </c>
      <c r="E86" t="s">
        <v>10</v>
      </c>
      <c r="F86" t="s">
        <v>26</v>
      </c>
      <c r="G86" s="5">
        <f>35241.68+1000+1000</f>
        <v>37241.68</v>
      </c>
      <c r="H86" s="19">
        <f t="shared" si="2"/>
        <v>39253.969619047646</v>
      </c>
      <c r="I86" t="s">
        <v>24</v>
      </c>
    </row>
    <row r="87" spans="1:10" x14ac:dyDescent="0.25">
      <c r="A87" t="s">
        <v>169</v>
      </c>
      <c r="B87" s="3">
        <v>45681</v>
      </c>
      <c r="C87" s="4" t="s">
        <v>9</v>
      </c>
      <c r="D87" t="s">
        <v>8</v>
      </c>
      <c r="E87" t="s">
        <v>10</v>
      </c>
      <c r="F87" t="s">
        <v>169</v>
      </c>
      <c r="G87" s="5">
        <v>2000</v>
      </c>
      <c r="H87" s="19">
        <f t="shared" si="2"/>
        <v>37253.969619047646</v>
      </c>
      <c r="I87" t="s">
        <v>24</v>
      </c>
    </row>
    <row r="88" spans="1:10" x14ac:dyDescent="0.25">
      <c r="A88" t="s">
        <v>170</v>
      </c>
      <c r="B88" s="3">
        <v>45681</v>
      </c>
      <c r="C88" s="4" t="s">
        <v>9</v>
      </c>
      <c r="D88" t="s">
        <v>8</v>
      </c>
      <c r="E88" t="s">
        <v>10</v>
      </c>
      <c r="F88" t="s">
        <v>170</v>
      </c>
      <c r="G88" s="5">
        <v>100</v>
      </c>
      <c r="H88" s="19">
        <f t="shared" si="2"/>
        <v>37153.969619047646</v>
      </c>
      <c r="I88" t="s">
        <v>24</v>
      </c>
    </row>
    <row r="89" spans="1:10" x14ac:dyDescent="0.25">
      <c r="A89" t="s">
        <v>145</v>
      </c>
      <c r="B89" s="3">
        <v>45682</v>
      </c>
      <c r="C89" s="4" t="s">
        <v>9</v>
      </c>
      <c r="D89" t="s">
        <v>8</v>
      </c>
      <c r="E89" t="s">
        <v>10</v>
      </c>
      <c r="F89" t="s">
        <v>145</v>
      </c>
      <c r="G89" s="5">
        <v>500</v>
      </c>
      <c r="H89" s="19">
        <f t="shared" si="2"/>
        <v>36653.969619047646</v>
      </c>
      <c r="I89" t="s">
        <v>24</v>
      </c>
    </row>
    <row r="90" spans="1:10" x14ac:dyDescent="0.25">
      <c r="A90" t="s">
        <v>179</v>
      </c>
      <c r="B90" s="3">
        <v>45682</v>
      </c>
      <c r="C90" s="4" t="s">
        <v>9</v>
      </c>
      <c r="D90" t="s">
        <v>8</v>
      </c>
      <c r="E90" t="s">
        <v>10</v>
      </c>
      <c r="F90" t="s">
        <v>179</v>
      </c>
      <c r="G90" s="5">
        <v>4000</v>
      </c>
      <c r="H90" s="19">
        <f t="shared" si="2"/>
        <v>32653.969619047646</v>
      </c>
      <c r="I90" t="s">
        <v>24</v>
      </c>
    </row>
    <row r="91" spans="1:10" x14ac:dyDescent="0.25">
      <c r="A91" t="s">
        <v>171</v>
      </c>
      <c r="B91" s="3">
        <v>45682</v>
      </c>
      <c r="C91" s="4" t="s">
        <v>9</v>
      </c>
      <c r="D91" t="s">
        <v>8</v>
      </c>
      <c r="E91" t="s">
        <v>10</v>
      </c>
      <c r="F91" t="s">
        <v>172</v>
      </c>
      <c r="G91" s="5">
        <v>666</v>
      </c>
      <c r="H91" s="19">
        <f t="shared" si="2"/>
        <v>31987.969619047646</v>
      </c>
      <c r="I91" t="s">
        <v>24</v>
      </c>
    </row>
    <row r="92" spans="1:10" x14ac:dyDescent="0.25">
      <c r="A92" t="s">
        <v>25</v>
      </c>
      <c r="B92" s="3">
        <v>45684</v>
      </c>
      <c r="C92" s="4" t="s">
        <v>9</v>
      </c>
      <c r="D92" t="s">
        <v>8</v>
      </c>
      <c r="E92" t="s">
        <v>10</v>
      </c>
      <c r="F92" t="s">
        <v>25</v>
      </c>
      <c r="G92" s="5">
        <v>400</v>
      </c>
      <c r="H92" s="19">
        <f t="shared" si="2"/>
        <v>31587.969619047646</v>
      </c>
      <c r="I92" t="s">
        <v>24</v>
      </c>
      <c r="J92" s="19"/>
    </row>
    <row r="93" spans="1:10" x14ac:dyDescent="0.25">
      <c r="A93" t="s">
        <v>178</v>
      </c>
      <c r="B93" s="3">
        <v>45684</v>
      </c>
      <c r="C93" s="4" t="s">
        <v>9</v>
      </c>
      <c r="D93" t="s">
        <v>8</v>
      </c>
      <c r="E93" t="s">
        <v>10</v>
      </c>
      <c r="F93" t="s">
        <v>178</v>
      </c>
      <c r="G93" s="5">
        <v>6320</v>
      </c>
      <c r="H93" s="19">
        <f t="shared" si="2"/>
        <v>25267.969619047646</v>
      </c>
      <c r="I93" t="s">
        <v>24</v>
      </c>
      <c r="J93" s="19"/>
    </row>
    <row r="94" spans="1:10" x14ac:dyDescent="0.25">
      <c r="A94" t="s">
        <v>33</v>
      </c>
      <c r="B94" s="3">
        <v>45684</v>
      </c>
      <c r="C94" s="4" t="s">
        <v>9</v>
      </c>
      <c r="D94" t="s">
        <v>8</v>
      </c>
      <c r="E94" t="s">
        <v>10</v>
      </c>
      <c r="F94" t="s">
        <v>177</v>
      </c>
      <c r="G94" s="5">
        <f>79+57</f>
        <v>136</v>
      </c>
      <c r="H94" s="19">
        <f t="shared" si="2"/>
        <v>25131.969619047646</v>
      </c>
      <c r="I94" t="s">
        <v>24</v>
      </c>
      <c r="J94" s="19"/>
    </row>
    <row r="95" spans="1:10" x14ac:dyDescent="0.25">
      <c r="A95" t="s">
        <v>173</v>
      </c>
      <c r="B95" s="3">
        <v>45684</v>
      </c>
      <c r="C95" s="4" t="s">
        <v>9</v>
      </c>
      <c r="D95" t="s">
        <v>8</v>
      </c>
      <c r="E95" t="s">
        <v>10</v>
      </c>
      <c r="F95" t="s">
        <v>173</v>
      </c>
      <c r="G95" s="5">
        <v>80</v>
      </c>
      <c r="H95" s="19">
        <f t="shared" si="2"/>
        <v>25051.969619047646</v>
      </c>
      <c r="I95" t="s">
        <v>24</v>
      </c>
    </row>
    <row r="96" spans="1:10" x14ac:dyDescent="0.25">
      <c r="A96" t="s">
        <v>27</v>
      </c>
      <c r="B96" s="3">
        <v>45685</v>
      </c>
      <c r="C96" s="4" t="s">
        <v>9</v>
      </c>
      <c r="D96" t="s">
        <v>8</v>
      </c>
      <c r="E96" t="s">
        <v>10</v>
      </c>
      <c r="F96" t="s">
        <v>174</v>
      </c>
      <c r="G96" s="5">
        <f>110+88.49</f>
        <v>198.49</v>
      </c>
      <c r="H96" s="19">
        <f t="shared" si="2"/>
        <v>24853.479619047645</v>
      </c>
      <c r="I96" t="s">
        <v>24</v>
      </c>
    </row>
    <row r="97" spans="1:21" x14ac:dyDescent="0.25">
      <c r="A97" t="s">
        <v>25</v>
      </c>
      <c r="B97" s="3">
        <v>45685</v>
      </c>
      <c r="C97" s="4" t="s">
        <v>9</v>
      </c>
      <c r="D97" t="s">
        <v>8</v>
      </c>
      <c r="E97" t="s">
        <v>10</v>
      </c>
      <c r="F97" t="s">
        <v>25</v>
      </c>
      <c r="G97" s="5">
        <v>400</v>
      </c>
      <c r="H97" s="19">
        <f t="shared" si="2"/>
        <v>24453.479619047645</v>
      </c>
      <c r="I97" t="s">
        <v>24</v>
      </c>
    </row>
    <row r="98" spans="1:21" x14ac:dyDescent="0.25">
      <c r="A98" t="s">
        <v>180</v>
      </c>
      <c r="B98" s="3">
        <v>45685</v>
      </c>
      <c r="C98" s="4" t="s">
        <v>9</v>
      </c>
      <c r="D98" t="s">
        <v>8</v>
      </c>
      <c r="E98" t="s">
        <v>10</v>
      </c>
      <c r="F98" t="s">
        <v>180</v>
      </c>
      <c r="G98" s="5">
        <v>34</v>
      </c>
      <c r="H98" s="19">
        <f t="shared" si="2"/>
        <v>24419.479619047645</v>
      </c>
      <c r="I98" t="s">
        <v>24</v>
      </c>
    </row>
    <row r="99" spans="1:21" x14ac:dyDescent="0.25">
      <c r="A99" t="s">
        <v>175</v>
      </c>
      <c r="B99" s="3">
        <v>45685</v>
      </c>
      <c r="C99" s="4" t="s">
        <v>9</v>
      </c>
      <c r="D99" t="s">
        <v>8</v>
      </c>
      <c r="E99" t="s">
        <v>10</v>
      </c>
      <c r="F99" t="s">
        <v>176</v>
      </c>
      <c r="G99" s="5">
        <v>500</v>
      </c>
      <c r="H99" s="19">
        <f t="shared" si="2"/>
        <v>23919.479619047645</v>
      </c>
      <c r="I99" t="s">
        <v>24</v>
      </c>
    </row>
    <row r="100" spans="1:21" x14ac:dyDescent="0.25">
      <c r="A100" t="s">
        <v>181</v>
      </c>
      <c r="B100" s="3">
        <v>45686</v>
      </c>
      <c r="C100" s="4" t="s">
        <v>9</v>
      </c>
      <c r="D100" t="s">
        <v>8</v>
      </c>
      <c r="E100" t="s">
        <v>10</v>
      </c>
      <c r="F100" t="s">
        <v>181</v>
      </c>
      <c r="G100" s="5">
        <v>800</v>
      </c>
      <c r="H100" s="19">
        <f t="shared" si="2"/>
        <v>23119.479619047645</v>
      </c>
      <c r="I100" t="s">
        <v>24</v>
      </c>
    </row>
    <row r="101" spans="1:21" x14ac:dyDescent="0.25">
      <c r="A101" t="s">
        <v>25</v>
      </c>
      <c r="B101" s="3">
        <v>45687</v>
      </c>
      <c r="C101" s="4" t="s">
        <v>9</v>
      </c>
      <c r="D101" t="s">
        <v>8</v>
      </c>
      <c r="E101" t="s">
        <v>10</v>
      </c>
      <c r="F101" t="s">
        <v>25</v>
      </c>
      <c r="G101" s="5">
        <v>400</v>
      </c>
      <c r="H101" s="19">
        <f t="shared" si="2"/>
        <v>22719.479619047645</v>
      </c>
      <c r="I101" t="s">
        <v>24</v>
      </c>
    </row>
    <row r="102" spans="1:21" x14ac:dyDescent="0.25">
      <c r="A102" t="s">
        <v>39</v>
      </c>
      <c r="B102" s="3">
        <v>45687</v>
      </c>
      <c r="C102" s="4" t="s">
        <v>9</v>
      </c>
      <c r="D102" t="s">
        <v>8</v>
      </c>
      <c r="E102" t="s">
        <v>10</v>
      </c>
      <c r="F102" t="s">
        <v>39</v>
      </c>
      <c r="G102" s="5">
        <v>380</v>
      </c>
      <c r="H102" s="19">
        <f t="shared" si="2"/>
        <v>22339.479619047645</v>
      </c>
      <c r="I102" t="s">
        <v>24</v>
      </c>
    </row>
    <row r="103" spans="1:21" x14ac:dyDescent="0.25">
      <c r="A103" t="s">
        <v>25</v>
      </c>
      <c r="B103" s="3">
        <v>45688</v>
      </c>
      <c r="C103" s="4" t="s">
        <v>9</v>
      </c>
      <c r="D103" t="s">
        <v>8</v>
      </c>
      <c r="E103" t="s">
        <v>10</v>
      </c>
      <c r="F103" t="s">
        <v>25</v>
      </c>
      <c r="G103" s="5">
        <v>400</v>
      </c>
      <c r="H103" s="19">
        <f t="shared" si="2"/>
        <v>21939.479619047645</v>
      </c>
      <c r="I103" t="s">
        <v>24</v>
      </c>
    </row>
    <row r="104" spans="1:21" x14ac:dyDescent="0.25">
      <c r="A104" s="30" t="s">
        <v>182</v>
      </c>
      <c r="B104" s="31">
        <v>45688</v>
      </c>
      <c r="C104" s="33">
        <v>47608</v>
      </c>
      <c r="D104" s="30" t="s">
        <v>8</v>
      </c>
      <c r="E104" s="30" t="s">
        <v>10</v>
      </c>
      <c r="F104" s="30" t="s">
        <v>182</v>
      </c>
      <c r="G104" s="32">
        <v>218826</v>
      </c>
      <c r="H104" s="32">
        <f>+G104+H103</f>
        <v>240765.47961904763</v>
      </c>
      <c r="I104" s="30" t="s">
        <v>24</v>
      </c>
    </row>
    <row r="105" spans="1:21" x14ac:dyDescent="0.25">
      <c r="A105" s="30" t="s">
        <v>183</v>
      </c>
      <c r="B105" s="31">
        <v>45688</v>
      </c>
      <c r="C105" s="33">
        <v>47619</v>
      </c>
      <c r="D105" s="30" t="s">
        <v>8</v>
      </c>
      <c r="E105" s="30" t="s">
        <v>10</v>
      </c>
      <c r="F105" s="30" t="s">
        <v>183</v>
      </c>
      <c r="G105" s="32">
        <v>77241</v>
      </c>
      <c r="H105" s="32">
        <f>+H104+G105</f>
        <v>318006.4796190476</v>
      </c>
      <c r="I105" s="30" t="s">
        <v>24</v>
      </c>
    </row>
    <row r="106" spans="1:21" x14ac:dyDescent="0.25">
      <c r="A106" t="s">
        <v>143</v>
      </c>
      <c r="B106" s="3">
        <v>45688</v>
      </c>
      <c r="C106" s="4" t="s">
        <v>9</v>
      </c>
      <c r="D106" t="s">
        <v>8</v>
      </c>
      <c r="E106" t="s">
        <v>10</v>
      </c>
      <c r="F106" t="s">
        <v>143</v>
      </c>
      <c r="G106" s="5">
        <v>77241</v>
      </c>
      <c r="H106" s="19">
        <f t="shared" ref="H106:H113" si="3">+H105-G106</f>
        <v>240765.4796190476</v>
      </c>
      <c r="I106" t="s">
        <v>24</v>
      </c>
    </row>
    <row r="107" spans="1:21" x14ac:dyDescent="0.25">
      <c r="A107" t="s">
        <v>26</v>
      </c>
      <c r="B107" s="3">
        <v>45688</v>
      </c>
      <c r="C107" s="4" t="s">
        <v>9</v>
      </c>
      <c r="D107" t="s">
        <v>8</v>
      </c>
      <c r="E107" t="s">
        <v>10</v>
      </c>
      <c r="F107" t="s">
        <v>26</v>
      </c>
      <c r="G107" s="5">
        <v>40926.754285714291</v>
      </c>
      <c r="H107" s="19">
        <f t="shared" si="3"/>
        <v>199838.72533333331</v>
      </c>
      <c r="I107" t="s">
        <v>24</v>
      </c>
    </row>
    <row r="108" spans="1:21" x14ac:dyDescent="0.25">
      <c r="A108" t="s">
        <v>34</v>
      </c>
      <c r="B108" s="3">
        <v>45688</v>
      </c>
      <c r="C108" s="4" t="s">
        <v>9</v>
      </c>
      <c r="D108" t="s">
        <v>8</v>
      </c>
      <c r="E108" t="s">
        <v>10</v>
      </c>
      <c r="F108" t="s">
        <v>34</v>
      </c>
      <c r="G108" s="5">
        <v>79092.223333333328</v>
      </c>
      <c r="H108" s="19">
        <f t="shared" si="3"/>
        <v>120746.50199999998</v>
      </c>
      <c r="I108" t="s">
        <v>24</v>
      </c>
    </row>
    <row r="109" spans="1:21" x14ac:dyDescent="0.25">
      <c r="A109" t="s">
        <v>46</v>
      </c>
      <c r="B109" s="3">
        <v>45688</v>
      </c>
      <c r="C109" s="4" t="s">
        <v>9</v>
      </c>
      <c r="D109" t="s">
        <v>8</v>
      </c>
      <c r="E109" t="s">
        <v>10</v>
      </c>
      <c r="F109" t="s">
        <v>184</v>
      </c>
      <c r="G109" s="5">
        <v>18265.43</v>
      </c>
      <c r="H109" s="19">
        <f t="shared" si="3"/>
        <v>102481.07199999999</v>
      </c>
      <c r="I109" t="s">
        <v>24</v>
      </c>
    </row>
    <row r="110" spans="1:21" x14ac:dyDescent="0.25">
      <c r="A110" t="s">
        <v>46</v>
      </c>
      <c r="B110" s="3">
        <v>45688</v>
      </c>
      <c r="C110" s="4" t="s">
        <v>9</v>
      </c>
      <c r="D110" t="s">
        <v>8</v>
      </c>
      <c r="E110" t="s">
        <v>10</v>
      </c>
      <c r="F110" t="s">
        <v>55</v>
      </c>
      <c r="G110" s="5">
        <v>70529</v>
      </c>
      <c r="H110" s="19">
        <f t="shared" si="3"/>
        <v>31952.071999999986</v>
      </c>
      <c r="I110" t="s">
        <v>24</v>
      </c>
      <c r="S110" s="5"/>
      <c r="U110"/>
    </row>
    <row r="111" spans="1:21" x14ac:dyDescent="0.25">
      <c r="A111" t="s">
        <v>39</v>
      </c>
      <c r="B111" s="3">
        <v>45688</v>
      </c>
      <c r="C111" s="4" t="s">
        <v>9</v>
      </c>
      <c r="D111" t="s">
        <v>8</v>
      </c>
      <c r="E111" t="s">
        <v>10</v>
      </c>
      <c r="F111" t="s">
        <v>39</v>
      </c>
      <c r="G111" s="5">
        <v>380</v>
      </c>
      <c r="H111" s="19">
        <f t="shared" si="3"/>
        <v>31572.071999999986</v>
      </c>
      <c r="I111" t="s">
        <v>24</v>
      </c>
      <c r="S111" s="5"/>
      <c r="U111"/>
    </row>
    <row r="112" spans="1:21" x14ac:dyDescent="0.25">
      <c r="A112" t="s">
        <v>44</v>
      </c>
      <c r="B112" s="3">
        <v>45688</v>
      </c>
      <c r="C112" s="4" t="s">
        <v>9</v>
      </c>
      <c r="D112" t="s">
        <v>8</v>
      </c>
      <c r="E112" t="s">
        <v>10</v>
      </c>
      <c r="F112" t="s">
        <v>44</v>
      </c>
      <c r="G112" s="5">
        <v>2000</v>
      </c>
      <c r="H112" s="19">
        <f t="shared" si="3"/>
        <v>29572.071999999986</v>
      </c>
      <c r="I112" t="s">
        <v>24</v>
      </c>
      <c r="S112" s="5"/>
      <c r="U112"/>
    </row>
    <row r="113" spans="1:21" x14ac:dyDescent="0.25">
      <c r="A113" t="s">
        <v>162</v>
      </c>
      <c r="B113" s="3">
        <v>45688</v>
      </c>
      <c r="C113" s="4" t="s">
        <v>9</v>
      </c>
      <c r="D113" t="s">
        <v>8</v>
      </c>
      <c r="E113" t="s">
        <v>10</v>
      </c>
      <c r="F113" t="s">
        <v>162</v>
      </c>
      <c r="G113" s="5">
        <v>500</v>
      </c>
      <c r="H113" s="19">
        <f t="shared" si="3"/>
        <v>29072.071999999986</v>
      </c>
      <c r="I113" t="s">
        <v>24</v>
      </c>
      <c r="S113" s="5"/>
      <c r="U113"/>
    </row>
    <row r="114" spans="1:21" x14ac:dyDescent="0.25">
      <c r="S114" s="5"/>
      <c r="U114"/>
    </row>
    <row r="115" spans="1:21" x14ac:dyDescent="0.25">
      <c r="S115" s="5"/>
      <c r="U115"/>
    </row>
    <row r="117" spans="1:21" x14ac:dyDescent="0.25">
      <c r="K117" s="19"/>
      <c r="L117" s="19"/>
    </row>
    <row r="123" spans="1:21" x14ac:dyDescent="0.25">
      <c r="G123" s="5"/>
      <c r="H123" s="19"/>
    </row>
    <row r="124" spans="1:21" x14ac:dyDescent="0.25">
      <c r="G124" s="5"/>
      <c r="H124" s="19"/>
    </row>
  </sheetData>
  <autoFilter ref="A3:X113" xr:uid="{37CE329B-ECBD-4A40-B521-F112E59BF45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3697-2E6C-4180-8F98-FC00C8C98B6B}">
  <sheetPr codeName="Hoja7"/>
  <dimension ref="A1:H94"/>
  <sheetViews>
    <sheetView showGridLines="0" topLeftCell="A50" workbookViewId="0">
      <selection activeCell="A85" sqref="A85"/>
    </sheetView>
  </sheetViews>
  <sheetFormatPr baseColWidth="10" defaultRowHeight="15" x14ac:dyDescent="0.25"/>
  <cols>
    <col min="1" max="1" width="85.7109375" bestFit="1" customWidth="1"/>
    <col min="2" max="2" width="10.7109375" bestFit="1" customWidth="1"/>
    <col min="3" max="3" width="25.28515625" bestFit="1" customWidth="1"/>
    <col min="4" max="4" width="9.7109375" bestFit="1" customWidth="1"/>
    <col min="5" max="5" width="11.28515625" bestFit="1" customWidth="1"/>
    <col min="6" max="6" width="85.7109375" bestFit="1" customWidth="1"/>
    <col min="7" max="7" width="11.5703125" bestFit="1" customWidth="1"/>
    <col min="8" max="8" width="9.42578125" bestFit="1" customWidth="1"/>
  </cols>
  <sheetData>
    <row r="1" spans="1:8" ht="45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48" t="s">
        <v>7</v>
      </c>
    </row>
    <row r="2" spans="1:8" x14ac:dyDescent="0.25">
      <c r="A2" t="s">
        <v>185</v>
      </c>
      <c r="B2" s="3">
        <v>45689</v>
      </c>
      <c r="C2" s="4" t="s">
        <v>9</v>
      </c>
      <c r="D2" t="s">
        <v>8</v>
      </c>
      <c r="E2" t="s">
        <v>10</v>
      </c>
      <c r="F2" t="s">
        <v>186</v>
      </c>
      <c r="G2" s="5">
        <v>592</v>
      </c>
      <c r="H2" t="s">
        <v>8</v>
      </c>
    </row>
    <row r="3" spans="1:8" x14ac:dyDescent="0.25">
      <c r="A3" t="s">
        <v>187</v>
      </c>
      <c r="B3" s="3">
        <v>45689</v>
      </c>
      <c r="C3" s="4" t="s">
        <v>9</v>
      </c>
      <c r="D3" t="s">
        <v>8</v>
      </c>
      <c r="E3" t="s">
        <v>10</v>
      </c>
      <c r="F3" t="s">
        <v>188</v>
      </c>
      <c r="G3" s="5">
        <v>110</v>
      </c>
      <c r="H3" t="s">
        <v>8</v>
      </c>
    </row>
    <row r="4" spans="1:8" x14ac:dyDescent="0.25">
      <c r="A4" t="s">
        <v>102</v>
      </c>
      <c r="B4" s="3">
        <v>45689</v>
      </c>
      <c r="C4" s="4" t="s">
        <v>9</v>
      </c>
      <c r="D4" t="s">
        <v>8</v>
      </c>
      <c r="E4" t="s">
        <v>10</v>
      </c>
      <c r="F4" t="s">
        <v>102</v>
      </c>
      <c r="G4" s="5">
        <v>25000</v>
      </c>
      <c r="H4" t="s">
        <v>8</v>
      </c>
    </row>
    <row r="5" spans="1:8" x14ac:dyDescent="0.25">
      <c r="A5" t="s">
        <v>189</v>
      </c>
      <c r="B5" s="3">
        <v>45689</v>
      </c>
      <c r="C5" s="4" t="s">
        <v>9</v>
      </c>
      <c r="D5" t="s">
        <v>8</v>
      </c>
      <c r="E5" t="s">
        <v>10</v>
      </c>
      <c r="F5" t="s">
        <v>189</v>
      </c>
      <c r="G5" s="5">
        <v>900</v>
      </c>
      <c r="H5" t="s">
        <v>8</v>
      </c>
    </row>
    <row r="6" spans="1:8" x14ac:dyDescent="0.25">
      <c r="A6" t="s">
        <v>190</v>
      </c>
      <c r="B6" s="3">
        <v>45689</v>
      </c>
      <c r="C6" s="4" t="s">
        <v>9</v>
      </c>
      <c r="D6" t="s">
        <v>8</v>
      </c>
      <c r="E6" t="s">
        <v>10</v>
      </c>
      <c r="F6" t="s">
        <v>190</v>
      </c>
      <c r="G6" s="5">
        <f>17*3</f>
        <v>51</v>
      </c>
      <c r="H6" t="s">
        <v>8</v>
      </c>
    </row>
    <row r="7" spans="1:8" x14ac:dyDescent="0.25">
      <c r="A7" t="s">
        <v>25</v>
      </c>
      <c r="B7" s="3">
        <v>45692</v>
      </c>
      <c r="C7" s="4" t="s">
        <v>9</v>
      </c>
      <c r="D7" t="s">
        <v>8</v>
      </c>
      <c r="E7" t="s">
        <v>10</v>
      </c>
      <c r="F7" t="s">
        <v>25</v>
      </c>
      <c r="G7" s="5">
        <v>400</v>
      </c>
      <c r="H7" t="s">
        <v>8</v>
      </c>
    </row>
    <row r="8" spans="1:8" x14ac:dyDescent="0.25">
      <c r="A8" t="s">
        <v>191</v>
      </c>
      <c r="B8" s="3">
        <v>45692</v>
      </c>
      <c r="C8" s="4" t="s">
        <v>9</v>
      </c>
      <c r="D8" t="s">
        <v>8</v>
      </c>
      <c r="E8" t="s">
        <v>10</v>
      </c>
      <c r="F8" t="s">
        <v>191</v>
      </c>
      <c r="G8" s="5">
        <v>200</v>
      </c>
      <c r="H8" t="s">
        <v>8</v>
      </c>
    </row>
    <row r="9" spans="1:8" x14ac:dyDescent="0.25">
      <c r="A9" t="s">
        <v>192</v>
      </c>
      <c r="B9" s="3">
        <v>45692</v>
      </c>
      <c r="C9" s="4" t="s">
        <v>9</v>
      </c>
      <c r="D9" t="s">
        <v>8</v>
      </c>
      <c r="E9" t="s">
        <v>10</v>
      </c>
      <c r="F9" t="s">
        <v>193</v>
      </c>
      <c r="G9" s="5">
        <v>426</v>
      </c>
      <c r="H9" t="s">
        <v>8</v>
      </c>
    </row>
    <row r="10" spans="1:8" x14ac:dyDescent="0.25">
      <c r="A10" t="s">
        <v>25</v>
      </c>
      <c r="B10" s="3">
        <v>45694</v>
      </c>
      <c r="C10" s="4" t="s">
        <v>9</v>
      </c>
      <c r="D10" t="s">
        <v>8</v>
      </c>
      <c r="E10" t="s">
        <v>10</v>
      </c>
      <c r="F10" t="s">
        <v>25</v>
      </c>
      <c r="G10" s="5">
        <v>400</v>
      </c>
      <c r="H10" t="s">
        <v>8</v>
      </c>
    </row>
    <row r="11" spans="1:8" x14ac:dyDescent="0.25">
      <c r="A11" t="s">
        <v>195</v>
      </c>
      <c r="B11" s="3">
        <v>45694</v>
      </c>
      <c r="C11" s="4" t="s">
        <v>9</v>
      </c>
      <c r="D11" t="s">
        <v>8</v>
      </c>
      <c r="E11" t="s">
        <v>10</v>
      </c>
      <c r="F11" t="s">
        <v>196</v>
      </c>
      <c r="G11" s="5">
        <v>460</v>
      </c>
      <c r="H11" t="s">
        <v>8</v>
      </c>
    </row>
    <row r="12" spans="1:8" x14ac:dyDescent="0.25">
      <c r="A12" t="s">
        <v>25</v>
      </c>
      <c r="B12" s="3">
        <v>45695</v>
      </c>
      <c r="C12" s="4" t="s">
        <v>9</v>
      </c>
      <c r="D12" t="s">
        <v>8</v>
      </c>
      <c r="E12" t="s">
        <v>10</v>
      </c>
      <c r="F12" t="s">
        <v>25</v>
      </c>
      <c r="G12" s="5">
        <v>400</v>
      </c>
      <c r="H12" t="s">
        <v>8</v>
      </c>
    </row>
    <row r="13" spans="1:8" x14ac:dyDescent="0.25">
      <c r="A13" t="s">
        <v>26</v>
      </c>
      <c r="B13" s="3">
        <v>45695</v>
      </c>
      <c r="C13" s="4" t="s">
        <v>9</v>
      </c>
      <c r="D13" t="s">
        <v>8</v>
      </c>
      <c r="E13" t="s">
        <v>10</v>
      </c>
      <c r="F13" t="s">
        <v>26</v>
      </c>
      <c r="G13" s="5">
        <v>44253.88</v>
      </c>
      <c r="H13" t="s">
        <v>8</v>
      </c>
    </row>
    <row r="14" spans="1:8" x14ac:dyDescent="0.25">
      <c r="A14" t="s">
        <v>44</v>
      </c>
      <c r="B14" s="3">
        <v>45695</v>
      </c>
      <c r="C14" s="4" t="s">
        <v>9</v>
      </c>
      <c r="D14" t="s">
        <v>8</v>
      </c>
      <c r="E14" t="s">
        <v>10</v>
      </c>
      <c r="F14" t="s">
        <v>44</v>
      </c>
      <c r="G14" s="5">
        <v>2000</v>
      </c>
      <c r="H14" t="s">
        <v>8</v>
      </c>
    </row>
    <row r="15" spans="1:8" x14ac:dyDescent="0.25">
      <c r="A15" t="s">
        <v>198</v>
      </c>
      <c r="B15" s="3">
        <v>45695</v>
      </c>
      <c r="C15" s="4" t="s">
        <v>9</v>
      </c>
      <c r="D15" t="s">
        <v>8</v>
      </c>
      <c r="E15" t="s">
        <v>10</v>
      </c>
      <c r="F15" t="s">
        <v>199</v>
      </c>
      <c r="G15" s="5">
        <v>540</v>
      </c>
      <c r="H15" t="s">
        <v>8</v>
      </c>
    </row>
    <row r="16" spans="1:8" x14ac:dyDescent="0.25">
      <c r="A16" t="s">
        <v>209</v>
      </c>
      <c r="B16" s="3">
        <v>45695</v>
      </c>
      <c r="C16" s="4" t="s">
        <v>9</v>
      </c>
      <c r="D16" t="s">
        <v>8</v>
      </c>
      <c r="E16" t="s">
        <v>10</v>
      </c>
      <c r="F16" t="s">
        <v>210</v>
      </c>
      <c r="G16" s="5">
        <v>350</v>
      </c>
      <c r="H16" t="s">
        <v>8</v>
      </c>
    </row>
    <row r="17" spans="1:8" x14ac:dyDescent="0.25">
      <c r="A17" t="s">
        <v>200</v>
      </c>
      <c r="B17" s="3">
        <v>45695</v>
      </c>
      <c r="C17" s="4" t="s">
        <v>9</v>
      </c>
      <c r="D17" t="s">
        <v>8</v>
      </c>
      <c r="E17" t="s">
        <v>10</v>
      </c>
      <c r="F17" t="s">
        <v>200</v>
      </c>
      <c r="G17" s="5">
        <v>899</v>
      </c>
      <c r="H17" t="s">
        <v>8</v>
      </c>
    </row>
    <row r="18" spans="1:8" x14ac:dyDescent="0.25">
      <c r="A18" t="s">
        <v>201</v>
      </c>
      <c r="B18" s="3">
        <v>45696</v>
      </c>
      <c r="C18" s="4" t="s">
        <v>9</v>
      </c>
      <c r="D18" t="s">
        <v>8</v>
      </c>
      <c r="E18" t="s">
        <v>10</v>
      </c>
      <c r="F18" t="s">
        <v>201</v>
      </c>
      <c r="G18" s="5">
        <v>500</v>
      </c>
      <c r="H18" t="s">
        <v>8</v>
      </c>
    </row>
    <row r="19" spans="1:8" x14ac:dyDescent="0.25">
      <c r="A19" t="s">
        <v>25</v>
      </c>
      <c r="B19" s="3">
        <v>45698</v>
      </c>
      <c r="C19" s="4" t="s">
        <v>9</v>
      </c>
      <c r="D19" t="s">
        <v>8</v>
      </c>
      <c r="E19" t="s">
        <v>10</v>
      </c>
      <c r="F19" t="s">
        <v>25</v>
      </c>
      <c r="G19" s="5">
        <v>400</v>
      </c>
      <c r="H19" t="s">
        <v>8</v>
      </c>
    </row>
    <row r="20" spans="1:8" x14ac:dyDescent="0.25">
      <c r="A20" t="s">
        <v>202</v>
      </c>
      <c r="B20" s="3">
        <v>45699</v>
      </c>
      <c r="C20" s="4" t="s">
        <v>9</v>
      </c>
      <c r="D20" t="s">
        <v>8</v>
      </c>
      <c r="E20" t="s">
        <v>10</v>
      </c>
      <c r="F20" t="s">
        <v>202</v>
      </c>
      <c r="G20" s="5">
        <v>1000</v>
      </c>
      <c r="H20" t="s">
        <v>8</v>
      </c>
    </row>
    <row r="21" spans="1:8" x14ac:dyDescent="0.25">
      <c r="A21" t="s">
        <v>25</v>
      </c>
      <c r="B21" s="3">
        <v>45699</v>
      </c>
      <c r="C21" s="4" t="s">
        <v>9</v>
      </c>
      <c r="D21" t="s">
        <v>8</v>
      </c>
      <c r="E21" t="s">
        <v>10</v>
      </c>
      <c r="F21" t="s">
        <v>25</v>
      </c>
      <c r="G21" s="5">
        <v>400</v>
      </c>
      <c r="H21" t="s">
        <v>8</v>
      </c>
    </row>
    <row r="22" spans="1:8" x14ac:dyDescent="0.25">
      <c r="A22" t="s">
        <v>203</v>
      </c>
      <c r="B22" s="3">
        <v>45699</v>
      </c>
      <c r="C22" s="4" t="s">
        <v>9</v>
      </c>
      <c r="D22" t="s">
        <v>8</v>
      </c>
      <c r="E22" t="s">
        <v>10</v>
      </c>
      <c r="F22" t="s">
        <v>203</v>
      </c>
      <c r="G22" s="5">
        <v>800</v>
      </c>
      <c r="H22" t="s">
        <v>8</v>
      </c>
    </row>
    <row r="23" spans="1:8" x14ac:dyDescent="0.25">
      <c r="A23" t="s">
        <v>154</v>
      </c>
      <c r="B23" s="3">
        <v>45699</v>
      </c>
      <c r="C23" s="4" t="s">
        <v>9</v>
      </c>
      <c r="D23" t="s">
        <v>8</v>
      </c>
      <c r="E23" t="s">
        <v>10</v>
      </c>
      <c r="F23" t="s">
        <v>204</v>
      </c>
      <c r="G23" s="5">
        <v>116</v>
      </c>
      <c r="H23" t="s">
        <v>8</v>
      </c>
    </row>
    <row r="24" spans="1:8" x14ac:dyDescent="0.25">
      <c r="A24" t="s">
        <v>205</v>
      </c>
      <c r="B24" s="3">
        <v>45699</v>
      </c>
      <c r="C24" s="4" t="s">
        <v>9</v>
      </c>
      <c r="D24" t="s">
        <v>8</v>
      </c>
      <c r="E24" t="s">
        <v>10</v>
      </c>
      <c r="F24" t="s">
        <v>206</v>
      </c>
      <c r="G24" s="5">
        <v>200</v>
      </c>
      <c r="H24" t="s">
        <v>8</v>
      </c>
    </row>
    <row r="25" spans="1:8" x14ac:dyDescent="0.25">
      <c r="A25" t="s">
        <v>207</v>
      </c>
      <c r="B25" s="3">
        <v>45699</v>
      </c>
      <c r="C25" s="4" t="s">
        <v>9</v>
      </c>
      <c r="D25" t="s">
        <v>8</v>
      </c>
      <c r="E25" t="s">
        <v>10</v>
      </c>
      <c r="F25" t="s">
        <v>207</v>
      </c>
      <c r="G25" s="5">
        <v>102</v>
      </c>
      <c r="H25" t="s">
        <v>8</v>
      </c>
    </row>
    <row r="26" spans="1:8" x14ac:dyDescent="0.25">
      <c r="A26" t="s">
        <v>208</v>
      </c>
      <c r="B26" s="3">
        <v>45699</v>
      </c>
      <c r="C26" s="4" t="s">
        <v>9</v>
      </c>
      <c r="D26" t="s">
        <v>8</v>
      </c>
      <c r="E26" t="s">
        <v>10</v>
      </c>
      <c r="F26" t="s">
        <v>208</v>
      </c>
      <c r="G26" s="5">
        <v>7500</v>
      </c>
      <c r="H26" t="s">
        <v>8</v>
      </c>
    </row>
    <row r="27" spans="1:8" x14ac:dyDescent="0.25">
      <c r="A27" t="s">
        <v>211</v>
      </c>
      <c r="B27" s="3">
        <v>45700</v>
      </c>
      <c r="C27" s="4" t="s">
        <v>9</v>
      </c>
      <c r="D27" t="s">
        <v>8</v>
      </c>
      <c r="E27" t="s">
        <v>10</v>
      </c>
      <c r="F27" t="s">
        <v>211</v>
      </c>
      <c r="G27" s="5">
        <v>1458.8</v>
      </c>
      <c r="H27" t="s">
        <v>8</v>
      </c>
    </row>
    <row r="28" spans="1:8" x14ac:dyDescent="0.25">
      <c r="A28" t="s">
        <v>203</v>
      </c>
      <c r="B28" s="3">
        <v>45700</v>
      </c>
      <c r="C28" s="4" t="s">
        <v>9</v>
      </c>
      <c r="D28" t="s">
        <v>8</v>
      </c>
      <c r="E28" t="s">
        <v>10</v>
      </c>
      <c r="F28" t="s">
        <v>212</v>
      </c>
      <c r="G28" s="5">
        <v>400</v>
      </c>
      <c r="H28" t="s">
        <v>8</v>
      </c>
    </row>
    <row r="29" spans="1:8" x14ac:dyDescent="0.25">
      <c r="A29" t="s">
        <v>25</v>
      </c>
      <c r="B29" s="3">
        <v>45701</v>
      </c>
      <c r="C29" s="4" t="s">
        <v>9</v>
      </c>
      <c r="D29" t="s">
        <v>8</v>
      </c>
      <c r="E29" t="s">
        <v>10</v>
      </c>
      <c r="F29" t="s">
        <v>25</v>
      </c>
      <c r="G29" s="5">
        <v>400</v>
      </c>
      <c r="H29" t="s">
        <v>8</v>
      </c>
    </row>
    <row r="30" spans="1:8" x14ac:dyDescent="0.25">
      <c r="A30" t="s">
        <v>243</v>
      </c>
      <c r="B30" s="3">
        <v>45701</v>
      </c>
      <c r="C30" s="4" t="s">
        <v>9</v>
      </c>
      <c r="D30" t="s">
        <v>8</v>
      </c>
      <c r="E30" t="s">
        <v>10</v>
      </c>
      <c r="F30" t="s">
        <v>244</v>
      </c>
      <c r="G30" s="5">
        <v>190</v>
      </c>
      <c r="H30" t="s">
        <v>8</v>
      </c>
    </row>
    <row r="31" spans="1:8" x14ac:dyDescent="0.25">
      <c r="A31" t="s">
        <v>203</v>
      </c>
      <c r="B31" s="3">
        <v>45701</v>
      </c>
      <c r="C31" s="4" t="s">
        <v>9</v>
      </c>
      <c r="D31" t="s">
        <v>8</v>
      </c>
      <c r="E31" t="s">
        <v>10</v>
      </c>
      <c r="F31" t="s">
        <v>213</v>
      </c>
      <c r="G31" s="5">
        <v>300</v>
      </c>
      <c r="H31" t="s">
        <v>8</v>
      </c>
    </row>
    <row r="32" spans="1:8" x14ac:dyDescent="0.25">
      <c r="A32" t="s">
        <v>25</v>
      </c>
      <c r="B32" s="3">
        <v>45702</v>
      </c>
      <c r="C32" s="4" t="s">
        <v>9</v>
      </c>
      <c r="D32" t="s">
        <v>8</v>
      </c>
      <c r="E32" t="s">
        <v>10</v>
      </c>
      <c r="F32" t="s">
        <v>25</v>
      </c>
      <c r="G32" s="5">
        <v>400</v>
      </c>
      <c r="H32" t="s">
        <v>8</v>
      </c>
    </row>
    <row r="33" spans="1:8" x14ac:dyDescent="0.25">
      <c r="A33" t="s">
        <v>26</v>
      </c>
      <c r="B33" s="3">
        <v>45702</v>
      </c>
      <c r="C33" s="4" t="s">
        <v>9</v>
      </c>
      <c r="D33" t="s">
        <v>8</v>
      </c>
      <c r="E33" t="s">
        <v>10</v>
      </c>
      <c r="F33" t="s">
        <v>26</v>
      </c>
      <c r="G33" s="5">
        <v>44542.408571428576</v>
      </c>
      <c r="H33" t="s">
        <v>8</v>
      </c>
    </row>
    <row r="34" spans="1:8" x14ac:dyDescent="0.25">
      <c r="A34" t="s">
        <v>34</v>
      </c>
      <c r="B34" s="3">
        <v>45702</v>
      </c>
      <c r="C34" s="4" t="s">
        <v>9</v>
      </c>
      <c r="D34" t="s">
        <v>8</v>
      </c>
      <c r="E34" t="s">
        <v>10</v>
      </c>
      <c r="F34" t="s">
        <v>34</v>
      </c>
      <c r="G34" s="5">
        <v>61084.880000000012</v>
      </c>
      <c r="H34" t="s">
        <v>8</v>
      </c>
    </row>
    <row r="35" spans="1:8" x14ac:dyDescent="0.25">
      <c r="A35" t="s">
        <v>200</v>
      </c>
      <c r="B35" s="3">
        <v>45702</v>
      </c>
      <c r="C35" s="4" t="s">
        <v>9</v>
      </c>
      <c r="D35" t="s">
        <v>8</v>
      </c>
      <c r="E35" t="s">
        <v>10</v>
      </c>
      <c r="F35" t="s">
        <v>221</v>
      </c>
      <c r="G35" s="5">
        <v>899</v>
      </c>
      <c r="H35" t="s">
        <v>8</v>
      </c>
    </row>
    <row r="36" spans="1:8" x14ac:dyDescent="0.25">
      <c r="A36" t="s">
        <v>227</v>
      </c>
      <c r="B36" s="3">
        <v>45702</v>
      </c>
      <c r="C36" s="4" t="s">
        <v>9</v>
      </c>
      <c r="D36" t="s">
        <v>8</v>
      </c>
      <c r="E36" t="s">
        <v>10</v>
      </c>
      <c r="F36" t="s">
        <v>222</v>
      </c>
      <c r="G36" s="5">
        <v>906</v>
      </c>
      <c r="H36" t="s">
        <v>8</v>
      </c>
    </row>
    <row r="37" spans="1:8" x14ac:dyDescent="0.25">
      <c r="A37" s="44" t="s">
        <v>214</v>
      </c>
      <c r="B37" s="3">
        <v>45702</v>
      </c>
      <c r="C37" s="4" t="s">
        <v>9</v>
      </c>
      <c r="D37" t="s">
        <v>8</v>
      </c>
      <c r="E37" t="s">
        <v>10</v>
      </c>
      <c r="F37" s="44" t="s">
        <v>214</v>
      </c>
      <c r="G37" s="45">
        <v>1800</v>
      </c>
      <c r="H37" t="s">
        <v>8</v>
      </c>
    </row>
    <row r="38" spans="1:8" x14ac:dyDescent="0.25">
      <c r="A38" s="44" t="s">
        <v>215</v>
      </c>
      <c r="B38" s="3">
        <v>45702</v>
      </c>
      <c r="C38" s="4" t="s">
        <v>9</v>
      </c>
      <c r="D38" t="s">
        <v>8</v>
      </c>
      <c r="E38" t="s">
        <v>10</v>
      </c>
      <c r="F38" s="44" t="s">
        <v>215</v>
      </c>
      <c r="G38" s="45">
        <v>2800</v>
      </c>
      <c r="H38" t="s">
        <v>8</v>
      </c>
    </row>
    <row r="39" spans="1:8" x14ac:dyDescent="0.25">
      <c r="A39" s="44" t="s">
        <v>216</v>
      </c>
      <c r="B39" s="3">
        <v>45702</v>
      </c>
      <c r="C39" s="4" t="s">
        <v>9</v>
      </c>
      <c r="D39" t="s">
        <v>8</v>
      </c>
      <c r="E39" t="s">
        <v>10</v>
      </c>
      <c r="F39" s="44" t="s">
        <v>216</v>
      </c>
      <c r="G39" s="45">
        <v>2000</v>
      </c>
      <c r="H39" t="s">
        <v>8</v>
      </c>
    </row>
    <row r="40" spans="1:8" x14ac:dyDescent="0.25">
      <c r="A40" s="44" t="s">
        <v>217</v>
      </c>
      <c r="B40" s="3">
        <v>45702</v>
      </c>
      <c r="C40" s="4" t="s">
        <v>9</v>
      </c>
      <c r="D40" t="s">
        <v>8</v>
      </c>
      <c r="E40" t="s">
        <v>10</v>
      </c>
      <c r="F40" s="44" t="s">
        <v>217</v>
      </c>
      <c r="G40" s="45">
        <v>5000</v>
      </c>
      <c r="H40" t="s">
        <v>8</v>
      </c>
    </row>
    <row r="41" spans="1:8" x14ac:dyDescent="0.25">
      <c r="A41" s="44" t="s">
        <v>218</v>
      </c>
      <c r="B41" s="3">
        <v>45702</v>
      </c>
      <c r="C41" s="4" t="s">
        <v>9</v>
      </c>
      <c r="D41" t="s">
        <v>8</v>
      </c>
      <c r="E41" t="s">
        <v>10</v>
      </c>
      <c r="F41" s="44" t="s">
        <v>218</v>
      </c>
      <c r="G41" s="45">
        <v>2000</v>
      </c>
      <c r="H41" t="s">
        <v>8</v>
      </c>
    </row>
    <row r="42" spans="1:8" x14ac:dyDescent="0.25">
      <c r="A42" s="44" t="s">
        <v>219</v>
      </c>
      <c r="B42" s="3">
        <v>45702</v>
      </c>
      <c r="C42" s="4" t="s">
        <v>9</v>
      </c>
      <c r="D42" t="s">
        <v>8</v>
      </c>
      <c r="E42" t="s">
        <v>10</v>
      </c>
      <c r="F42" s="44" t="s">
        <v>219</v>
      </c>
      <c r="G42" s="45">
        <v>2000</v>
      </c>
      <c r="H42" t="s">
        <v>8</v>
      </c>
    </row>
    <row r="43" spans="1:8" x14ac:dyDescent="0.25">
      <c r="A43" s="44" t="s">
        <v>220</v>
      </c>
      <c r="B43" s="3">
        <v>45702</v>
      </c>
      <c r="C43" s="4" t="s">
        <v>9</v>
      </c>
      <c r="D43" t="s">
        <v>8</v>
      </c>
      <c r="E43" t="s">
        <v>10</v>
      </c>
      <c r="F43" s="44" t="s">
        <v>220</v>
      </c>
      <c r="G43" s="45">
        <v>2000</v>
      </c>
      <c r="H43" t="s">
        <v>8</v>
      </c>
    </row>
    <row r="44" spans="1:8" x14ac:dyDescent="0.25">
      <c r="A44" s="44" t="s">
        <v>223</v>
      </c>
      <c r="B44" s="3">
        <v>45703</v>
      </c>
      <c r="C44" s="4" t="s">
        <v>9</v>
      </c>
      <c r="D44" t="s">
        <v>8</v>
      </c>
      <c r="E44" t="s">
        <v>10</v>
      </c>
      <c r="F44" s="44" t="s">
        <v>223</v>
      </c>
      <c r="G44" s="46">
        <v>800</v>
      </c>
      <c r="H44" t="s">
        <v>8</v>
      </c>
    </row>
    <row r="45" spans="1:8" x14ac:dyDescent="0.25">
      <c r="A45" s="44" t="s">
        <v>224</v>
      </c>
      <c r="B45" s="3">
        <v>45703</v>
      </c>
      <c r="C45" s="4" t="s">
        <v>9</v>
      </c>
      <c r="D45" t="s">
        <v>8</v>
      </c>
      <c r="E45" t="s">
        <v>10</v>
      </c>
      <c r="F45" s="44" t="s">
        <v>224</v>
      </c>
      <c r="G45" s="46">
        <f>160+800</f>
        <v>960</v>
      </c>
      <c r="H45" t="s">
        <v>8</v>
      </c>
    </row>
    <row r="46" spans="1:8" x14ac:dyDescent="0.25">
      <c r="A46" s="44" t="s">
        <v>228</v>
      </c>
      <c r="B46" s="3">
        <v>45703</v>
      </c>
      <c r="C46" s="4" t="s">
        <v>9</v>
      </c>
      <c r="D46" t="s">
        <v>8</v>
      </c>
      <c r="E46" t="s">
        <v>10</v>
      </c>
      <c r="F46" s="44" t="s">
        <v>228</v>
      </c>
      <c r="G46" s="46">
        <v>1000</v>
      </c>
      <c r="H46" t="s">
        <v>8</v>
      </c>
    </row>
    <row r="47" spans="1:8" x14ac:dyDescent="0.25">
      <c r="A47" s="44" t="s">
        <v>225</v>
      </c>
      <c r="B47" s="3">
        <v>45705</v>
      </c>
      <c r="C47" s="4" t="s">
        <v>9</v>
      </c>
      <c r="D47" t="s">
        <v>8</v>
      </c>
      <c r="E47" t="s">
        <v>10</v>
      </c>
      <c r="F47" s="44" t="s">
        <v>225</v>
      </c>
      <c r="G47" s="46">
        <v>5229.6400000000003</v>
      </c>
      <c r="H47" t="s">
        <v>8</v>
      </c>
    </row>
    <row r="48" spans="1:8" x14ac:dyDescent="0.25">
      <c r="A48" t="s">
        <v>25</v>
      </c>
      <c r="B48" s="3">
        <v>45705</v>
      </c>
      <c r="C48" s="4" t="s">
        <v>9</v>
      </c>
      <c r="D48" t="s">
        <v>8</v>
      </c>
      <c r="E48" t="s">
        <v>10</v>
      </c>
      <c r="F48" t="s">
        <v>25</v>
      </c>
      <c r="G48" s="46">
        <v>400</v>
      </c>
      <c r="H48" t="s">
        <v>8</v>
      </c>
    </row>
    <row r="49" spans="1:8" x14ac:dyDescent="0.25">
      <c r="A49" s="44" t="s">
        <v>229</v>
      </c>
      <c r="B49" s="3">
        <v>45705</v>
      </c>
      <c r="C49" s="4" t="s">
        <v>9</v>
      </c>
      <c r="D49" t="s">
        <v>8</v>
      </c>
      <c r="E49" t="s">
        <v>10</v>
      </c>
      <c r="F49" s="44" t="s">
        <v>229</v>
      </c>
      <c r="G49" s="46">
        <v>6189</v>
      </c>
      <c r="H49" t="s">
        <v>8</v>
      </c>
    </row>
    <row r="50" spans="1:8" x14ac:dyDescent="0.25">
      <c r="A50" t="s">
        <v>25</v>
      </c>
      <c r="B50" s="3">
        <v>45706</v>
      </c>
      <c r="C50" s="4" t="s">
        <v>9</v>
      </c>
      <c r="D50" t="s">
        <v>8</v>
      </c>
      <c r="E50" t="s">
        <v>10</v>
      </c>
      <c r="F50" t="s">
        <v>25</v>
      </c>
      <c r="G50" s="5">
        <v>400</v>
      </c>
      <c r="H50" t="s">
        <v>8</v>
      </c>
    </row>
    <row r="51" spans="1:8" x14ac:dyDescent="0.25">
      <c r="A51" s="44" t="s">
        <v>209</v>
      </c>
      <c r="B51" s="3">
        <v>45706</v>
      </c>
      <c r="C51" s="4" t="s">
        <v>9</v>
      </c>
      <c r="D51" t="s">
        <v>8</v>
      </c>
      <c r="E51" t="s">
        <v>10</v>
      </c>
      <c r="F51" s="44" t="s">
        <v>41</v>
      </c>
      <c r="G51" s="46">
        <v>350</v>
      </c>
      <c r="H51" t="s">
        <v>8</v>
      </c>
    </row>
    <row r="52" spans="1:8" x14ac:dyDescent="0.25">
      <c r="A52" t="s">
        <v>230</v>
      </c>
      <c r="B52" s="3">
        <v>45707</v>
      </c>
      <c r="C52" s="4" t="s">
        <v>9</v>
      </c>
      <c r="D52" t="s">
        <v>8</v>
      </c>
      <c r="E52" t="s">
        <v>10</v>
      </c>
      <c r="F52" t="s">
        <v>230</v>
      </c>
      <c r="G52" s="46">
        <v>2136</v>
      </c>
      <c r="H52" t="s">
        <v>8</v>
      </c>
    </row>
    <row r="53" spans="1:8" x14ac:dyDescent="0.25">
      <c r="A53" s="44" t="s">
        <v>235</v>
      </c>
      <c r="B53" s="3">
        <v>45707</v>
      </c>
      <c r="C53" s="4" t="s">
        <v>9</v>
      </c>
      <c r="D53" t="s">
        <v>8</v>
      </c>
      <c r="E53" t="s">
        <v>10</v>
      </c>
      <c r="F53" s="44" t="s">
        <v>235</v>
      </c>
      <c r="G53" s="46">
        <v>85</v>
      </c>
      <c r="H53" t="s">
        <v>8</v>
      </c>
    </row>
    <row r="54" spans="1:8" x14ac:dyDescent="0.25">
      <c r="A54" t="s">
        <v>25</v>
      </c>
      <c r="B54" s="3">
        <v>45708</v>
      </c>
      <c r="C54" s="4" t="s">
        <v>9</v>
      </c>
      <c r="D54" t="s">
        <v>8</v>
      </c>
      <c r="E54" t="s">
        <v>10</v>
      </c>
      <c r="F54" t="s">
        <v>25</v>
      </c>
      <c r="G54" s="46">
        <v>400</v>
      </c>
      <c r="H54" t="s">
        <v>8</v>
      </c>
    </row>
    <row r="55" spans="1:8" x14ac:dyDescent="0.25">
      <c r="A55" s="44" t="s">
        <v>241</v>
      </c>
      <c r="B55" s="3">
        <v>45708</v>
      </c>
      <c r="C55" s="4" t="s">
        <v>9</v>
      </c>
      <c r="D55" t="s">
        <v>8</v>
      </c>
      <c r="E55" t="s">
        <v>10</v>
      </c>
      <c r="F55" s="44" t="s">
        <v>241</v>
      </c>
      <c r="G55" s="46">
        <v>250</v>
      </c>
      <c r="H55" t="s">
        <v>8</v>
      </c>
    </row>
    <row r="56" spans="1:8" x14ac:dyDescent="0.25">
      <c r="A56" t="s">
        <v>25</v>
      </c>
      <c r="B56" s="3">
        <v>45709</v>
      </c>
      <c r="C56" s="4" t="s">
        <v>9</v>
      </c>
      <c r="D56" t="s">
        <v>8</v>
      </c>
      <c r="E56" t="s">
        <v>10</v>
      </c>
      <c r="F56" t="s">
        <v>25</v>
      </c>
      <c r="G56" s="46">
        <v>400</v>
      </c>
      <c r="H56" t="s">
        <v>8</v>
      </c>
    </row>
    <row r="57" spans="1:8" x14ac:dyDescent="0.25">
      <c r="A57" t="s">
        <v>240</v>
      </c>
      <c r="B57" s="3">
        <v>45709</v>
      </c>
      <c r="C57" s="4" t="s">
        <v>9</v>
      </c>
      <c r="D57" t="s">
        <v>8</v>
      </c>
      <c r="E57" t="s">
        <v>10</v>
      </c>
      <c r="F57" t="s">
        <v>240</v>
      </c>
      <c r="G57" s="46">
        <v>174</v>
      </c>
      <c r="H57" t="s">
        <v>8</v>
      </c>
    </row>
    <row r="58" spans="1:8" x14ac:dyDescent="0.25">
      <c r="A58" t="s">
        <v>209</v>
      </c>
      <c r="B58" s="3">
        <v>45709</v>
      </c>
      <c r="C58" s="4" t="s">
        <v>9</v>
      </c>
      <c r="D58" t="s">
        <v>8</v>
      </c>
      <c r="E58" t="s">
        <v>10</v>
      </c>
      <c r="F58" t="s">
        <v>236</v>
      </c>
      <c r="G58" s="46">
        <v>350</v>
      </c>
      <c r="H58" t="s">
        <v>8</v>
      </c>
    </row>
    <row r="59" spans="1:8" x14ac:dyDescent="0.25">
      <c r="A59" t="s">
        <v>26</v>
      </c>
      <c r="B59" s="3">
        <v>45709</v>
      </c>
      <c r="C59" s="4" t="s">
        <v>9</v>
      </c>
      <c r="D59" t="s">
        <v>8</v>
      </c>
      <c r="E59" t="s">
        <v>10</v>
      </c>
      <c r="F59" t="s">
        <v>26</v>
      </c>
      <c r="G59" s="46">
        <v>46610.95</v>
      </c>
      <c r="H59" t="s">
        <v>8</v>
      </c>
    </row>
    <row r="60" spans="1:8" x14ac:dyDescent="0.25">
      <c r="A60" t="s">
        <v>242</v>
      </c>
      <c r="B60" s="3">
        <v>45709</v>
      </c>
      <c r="C60" s="4" t="s">
        <v>9</v>
      </c>
      <c r="D60" t="s">
        <v>8</v>
      </c>
      <c r="E60" t="s">
        <v>10</v>
      </c>
      <c r="F60" t="s">
        <v>242</v>
      </c>
      <c r="G60" s="46">
        <v>899</v>
      </c>
      <c r="H60" t="s">
        <v>8</v>
      </c>
    </row>
    <row r="61" spans="1:8" x14ac:dyDescent="0.25">
      <c r="A61" t="s">
        <v>179</v>
      </c>
      <c r="B61" s="3">
        <v>45709</v>
      </c>
      <c r="C61" s="4" t="s">
        <v>9</v>
      </c>
      <c r="D61" t="s">
        <v>8</v>
      </c>
      <c r="E61" t="s">
        <v>10</v>
      </c>
      <c r="F61" t="s">
        <v>179</v>
      </c>
      <c r="G61" s="47">
        <v>4000</v>
      </c>
      <c r="H61" t="s">
        <v>8</v>
      </c>
    </row>
    <row r="62" spans="1:8" x14ac:dyDescent="0.25">
      <c r="A62" t="s">
        <v>245</v>
      </c>
      <c r="B62" s="3">
        <v>45709</v>
      </c>
      <c r="C62" s="4" t="s">
        <v>9</v>
      </c>
      <c r="D62" t="s">
        <v>8</v>
      </c>
      <c r="E62" t="s">
        <v>10</v>
      </c>
      <c r="F62" t="s">
        <v>245</v>
      </c>
      <c r="G62" s="5">
        <v>750</v>
      </c>
      <c r="H62" t="s">
        <v>8</v>
      </c>
    </row>
    <row r="63" spans="1:8" x14ac:dyDescent="0.25">
      <c r="A63" t="s">
        <v>25</v>
      </c>
      <c r="B63" s="3">
        <v>45712</v>
      </c>
      <c r="C63" s="4" t="s">
        <v>9</v>
      </c>
      <c r="D63" t="s">
        <v>8</v>
      </c>
      <c r="E63" t="s">
        <v>10</v>
      </c>
      <c r="F63" t="s">
        <v>25</v>
      </c>
      <c r="G63" s="5">
        <v>400</v>
      </c>
      <c r="H63" t="s">
        <v>8</v>
      </c>
    </row>
    <row r="64" spans="1:8" x14ac:dyDescent="0.25">
      <c r="A64" t="s">
        <v>237</v>
      </c>
      <c r="B64" s="3">
        <v>45713</v>
      </c>
      <c r="C64" s="4" t="s">
        <v>9</v>
      </c>
      <c r="D64" t="s">
        <v>8</v>
      </c>
      <c r="E64" t="s">
        <v>10</v>
      </c>
      <c r="F64" t="s">
        <v>237</v>
      </c>
      <c r="G64" s="5">
        <v>50000</v>
      </c>
      <c r="H64" t="s">
        <v>8</v>
      </c>
    </row>
    <row r="65" spans="1:8" x14ac:dyDescent="0.25">
      <c r="A65" t="s">
        <v>25</v>
      </c>
      <c r="B65" s="3">
        <v>45713</v>
      </c>
      <c r="C65" s="4" t="s">
        <v>9</v>
      </c>
      <c r="D65" t="s">
        <v>8</v>
      </c>
      <c r="E65" t="s">
        <v>10</v>
      </c>
      <c r="F65" t="s">
        <v>25</v>
      </c>
      <c r="G65" s="5">
        <v>400</v>
      </c>
      <c r="H65" t="s">
        <v>8</v>
      </c>
    </row>
    <row r="66" spans="1:8" x14ac:dyDescent="0.25">
      <c r="A66" t="s">
        <v>235</v>
      </c>
      <c r="B66" s="3">
        <v>45713</v>
      </c>
      <c r="C66" s="4" t="s">
        <v>9</v>
      </c>
      <c r="D66" t="s">
        <v>8</v>
      </c>
      <c r="E66" t="s">
        <v>10</v>
      </c>
      <c r="F66" t="s">
        <v>235</v>
      </c>
      <c r="G66" s="5">
        <f>7*17</f>
        <v>119</v>
      </c>
      <c r="H66" t="s">
        <v>8</v>
      </c>
    </row>
    <row r="67" spans="1:8" x14ac:dyDescent="0.25">
      <c r="A67" t="s">
        <v>209</v>
      </c>
      <c r="B67" s="3">
        <v>45713</v>
      </c>
      <c r="C67" s="4" t="s">
        <v>9</v>
      </c>
      <c r="D67" t="s">
        <v>8</v>
      </c>
      <c r="E67" t="s">
        <v>10</v>
      </c>
      <c r="F67" t="s">
        <v>236</v>
      </c>
      <c r="G67" s="46">
        <v>350</v>
      </c>
      <c r="H67" t="s">
        <v>8</v>
      </c>
    </row>
    <row r="68" spans="1:8" x14ac:dyDescent="0.25">
      <c r="A68" t="s">
        <v>238</v>
      </c>
      <c r="B68" s="3">
        <v>45714</v>
      </c>
      <c r="C68" s="4" t="s">
        <v>9</v>
      </c>
      <c r="D68" t="s">
        <v>8</v>
      </c>
      <c r="E68" t="s">
        <v>10</v>
      </c>
      <c r="F68" t="s">
        <v>238</v>
      </c>
      <c r="G68" s="5">
        <v>1500</v>
      </c>
      <c r="H68" t="s">
        <v>8</v>
      </c>
    </row>
    <row r="69" spans="1:8" x14ac:dyDescent="0.25">
      <c r="A69" t="s">
        <v>239</v>
      </c>
      <c r="B69" s="3">
        <v>45714</v>
      </c>
      <c r="C69" s="4" t="s">
        <v>9</v>
      </c>
      <c r="D69" t="s">
        <v>8</v>
      </c>
      <c r="E69" t="s">
        <v>10</v>
      </c>
      <c r="F69" t="s">
        <v>239</v>
      </c>
      <c r="G69" s="5">
        <v>200</v>
      </c>
      <c r="H69" t="s">
        <v>8</v>
      </c>
    </row>
    <row r="70" spans="1:8" x14ac:dyDescent="0.25">
      <c r="A70" t="s">
        <v>145</v>
      </c>
      <c r="B70" s="3">
        <v>45715</v>
      </c>
      <c r="C70" s="4" t="s">
        <v>9</v>
      </c>
      <c r="D70" t="s">
        <v>8</v>
      </c>
      <c r="E70" t="s">
        <v>10</v>
      </c>
      <c r="F70" t="s">
        <v>145</v>
      </c>
      <c r="G70" s="5">
        <v>200</v>
      </c>
      <c r="H70" t="s">
        <v>8</v>
      </c>
    </row>
    <row r="71" spans="1:8" x14ac:dyDescent="0.25">
      <c r="A71" t="s">
        <v>25</v>
      </c>
      <c r="B71" s="3">
        <v>45715</v>
      </c>
      <c r="C71" s="4" t="s">
        <v>9</v>
      </c>
      <c r="D71" t="s">
        <v>8</v>
      </c>
      <c r="E71" t="s">
        <v>10</v>
      </c>
      <c r="F71" t="s">
        <v>25</v>
      </c>
      <c r="G71" s="5">
        <v>400</v>
      </c>
      <c r="H71" t="s">
        <v>8</v>
      </c>
    </row>
    <row r="72" spans="1:8" x14ac:dyDescent="0.25">
      <c r="A72" t="s">
        <v>32</v>
      </c>
      <c r="B72" s="3">
        <v>45715</v>
      </c>
      <c r="C72" s="4" t="s">
        <v>9</v>
      </c>
      <c r="D72" t="s">
        <v>8</v>
      </c>
      <c r="E72" t="s">
        <v>10</v>
      </c>
      <c r="F72" t="s">
        <v>32</v>
      </c>
      <c r="G72" s="5">
        <v>399</v>
      </c>
      <c r="H72" t="s">
        <v>8</v>
      </c>
    </row>
    <row r="73" spans="1:8" x14ac:dyDescent="0.25">
      <c r="A73" t="s">
        <v>247</v>
      </c>
      <c r="B73" s="3">
        <v>45716</v>
      </c>
      <c r="C73" s="4" t="s">
        <v>9</v>
      </c>
      <c r="D73" t="s">
        <v>8</v>
      </c>
      <c r="E73" t="s">
        <v>10</v>
      </c>
      <c r="F73" t="s">
        <v>247</v>
      </c>
      <c r="G73" s="5">
        <v>185</v>
      </c>
      <c r="H73" t="s">
        <v>8</v>
      </c>
    </row>
    <row r="74" spans="1:8" x14ac:dyDescent="0.25">
      <c r="A74" t="s">
        <v>25</v>
      </c>
      <c r="B74" s="3">
        <v>45716</v>
      </c>
      <c r="C74" s="4" t="s">
        <v>9</v>
      </c>
      <c r="D74" t="s">
        <v>8</v>
      </c>
      <c r="E74" t="s">
        <v>10</v>
      </c>
      <c r="F74" t="s">
        <v>25</v>
      </c>
      <c r="G74" s="5">
        <v>400</v>
      </c>
      <c r="H74" t="s">
        <v>8</v>
      </c>
    </row>
    <row r="75" spans="1:8" x14ac:dyDescent="0.25">
      <c r="A75" t="s">
        <v>26</v>
      </c>
      <c r="B75" s="3">
        <v>45716</v>
      </c>
      <c r="C75" s="4" t="s">
        <v>9</v>
      </c>
      <c r="D75" t="s">
        <v>8</v>
      </c>
      <c r="E75" t="s">
        <v>10</v>
      </c>
      <c r="F75" t="s">
        <v>26</v>
      </c>
      <c r="G75" s="5">
        <v>48407.95</v>
      </c>
      <c r="H75" t="s">
        <v>8</v>
      </c>
    </row>
    <row r="76" spans="1:8" x14ac:dyDescent="0.25">
      <c r="A76" t="s">
        <v>34</v>
      </c>
      <c r="B76" s="3">
        <v>45716</v>
      </c>
      <c r="C76" s="4" t="s">
        <v>9</v>
      </c>
      <c r="D76" t="s">
        <v>8</v>
      </c>
      <c r="E76" t="s">
        <v>10</v>
      </c>
      <c r="F76" t="s">
        <v>34</v>
      </c>
      <c r="G76" s="5">
        <f>65970.65-2826.21</f>
        <v>63144.439999999995</v>
      </c>
      <c r="H76" t="s">
        <v>8</v>
      </c>
    </row>
    <row r="77" spans="1:8" x14ac:dyDescent="0.25">
      <c r="A77" t="s">
        <v>248</v>
      </c>
      <c r="B77" s="3">
        <v>45716</v>
      </c>
      <c r="C77" s="4" t="s">
        <v>9</v>
      </c>
      <c r="D77" t="s">
        <v>8</v>
      </c>
      <c r="E77" t="s">
        <v>10</v>
      </c>
      <c r="F77" t="s">
        <v>248</v>
      </c>
      <c r="G77" s="5">
        <v>14422.858689103448</v>
      </c>
      <c r="H77" t="s">
        <v>8</v>
      </c>
    </row>
    <row r="78" spans="1:8" x14ac:dyDescent="0.25">
      <c r="A78" t="s">
        <v>249</v>
      </c>
      <c r="B78" s="3">
        <v>45716</v>
      </c>
      <c r="C78" s="4" t="s">
        <v>9</v>
      </c>
      <c r="D78" t="s">
        <v>8</v>
      </c>
      <c r="E78" t="s">
        <v>10</v>
      </c>
      <c r="F78" t="s">
        <v>249</v>
      </c>
      <c r="G78" s="5">
        <v>54676.983141517238</v>
      </c>
      <c r="H78" t="s">
        <v>8</v>
      </c>
    </row>
    <row r="79" spans="1:8" x14ac:dyDescent="0.25">
      <c r="A79" t="s">
        <v>250</v>
      </c>
      <c r="B79" s="3">
        <v>45716</v>
      </c>
      <c r="C79" s="4" t="s">
        <v>9</v>
      </c>
      <c r="D79" t="s">
        <v>8</v>
      </c>
      <c r="E79" t="s">
        <v>10</v>
      </c>
      <c r="F79" t="s">
        <v>250</v>
      </c>
      <c r="G79" s="5">
        <f>250+250+400</f>
        <v>900</v>
      </c>
      <c r="H79" t="s">
        <v>8</v>
      </c>
    </row>
    <row r="80" spans="1:8" x14ac:dyDescent="0.25">
      <c r="A80" t="s">
        <v>33</v>
      </c>
      <c r="B80" s="3">
        <v>45716</v>
      </c>
      <c r="C80" s="4" t="s">
        <v>9</v>
      </c>
      <c r="D80" t="s">
        <v>8</v>
      </c>
      <c r="E80" t="s">
        <v>10</v>
      </c>
      <c r="F80" t="s">
        <v>251</v>
      </c>
      <c r="G80" s="5">
        <v>76</v>
      </c>
      <c r="H80" t="s">
        <v>8</v>
      </c>
    </row>
    <row r="81" spans="1:8" x14ac:dyDescent="0.25">
      <c r="A81" t="s">
        <v>242</v>
      </c>
      <c r="B81" s="3">
        <v>45716</v>
      </c>
      <c r="C81" s="4" t="s">
        <v>9</v>
      </c>
      <c r="D81" t="s">
        <v>8</v>
      </c>
      <c r="E81" t="s">
        <v>10</v>
      </c>
      <c r="F81" t="s">
        <v>242</v>
      </c>
      <c r="G81" s="5">
        <v>899</v>
      </c>
      <c r="H81" t="s">
        <v>8</v>
      </c>
    </row>
    <row r="82" spans="1:8" x14ac:dyDescent="0.25">
      <c r="A82" t="s">
        <v>252</v>
      </c>
      <c r="B82" s="3">
        <v>45716</v>
      </c>
      <c r="C82" s="4" t="s">
        <v>9</v>
      </c>
      <c r="D82" t="s">
        <v>8</v>
      </c>
      <c r="E82" t="s">
        <v>10</v>
      </c>
      <c r="F82" t="s">
        <v>252</v>
      </c>
      <c r="G82" s="5">
        <v>1276</v>
      </c>
      <c r="H82" t="s">
        <v>8</v>
      </c>
    </row>
    <row r="83" spans="1:8" x14ac:dyDescent="0.25">
      <c r="A83" t="s">
        <v>44</v>
      </c>
      <c r="B83" s="3">
        <v>45716</v>
      </c>
      <c r="C83" s="4" t="s">
        <v>9</v>
      </c>
      <c r="D83" t="s">
        <v>8</v>
      </c>
      <c r="E83" t="s">
        <v>10</v>
      </c>
      <c r="F83" t="s">
        <v>44</v>
      </c>
      <c r="G83" s="5">
        <v>2000</v>
      </c>
      <c r="H83" t="s">
        <v>8</v>
      </c>
    </row>
    <row r="84" spans="1:8" x14ac:dyDescent="0.25">
      <c r="A84" t="s">
        <v>260</v>
      </c>
      <c r="B84" s="3">
        <v>45716</v>
      </c>
      <c r="C84" s="4" t="s">
        <v>9</v>
      </c>
      <c r="D84" t="s">
        <v>8</v>
      </c>
      <c r="E84" t="s">
        <v>10</v>
      </c>
      <c r="F84" t="s">
        <v>260</v>
      </c>
      <c r="G84" s="5">
        <v>535</v>
      </c>
      <c r="H84" t="s">
        <v>8</v>
      </c>
    </row>
    <row r="85" spans="1:8" x14ac:dyDescent="0.25">
      <c r="B85" s="3"/>
      <c r="C85" s="4"/>
      <c r="G85" s="5"/>
    </row>
    <row r="86" spans="1:8" x14ac:dyDescent="0.25">
      <c r="B86" s="3"/>
      <c r="C86" s="4"/>
      <c r="G86" s="5"/>
    </row>
    <row r="87" spans="1:8" x14ac:dyDescent="0.25">
      <c r="B87" s="3"/>
      <c r="C87" s="4"/>
      <c r="G87" s="5"/>
    </row>
    <row r="88" spans="1:8" x14ac:dyDescent="0.25">
      <c r="B88" s="3"/>
      <c r="C88" s="4"/>
      <c r="G88" s="5"/>
    </row>
    <row r="89" spans="1:8" x14ac:dyDescent="0.25">
      <c r="B89" s="3"/>
      <c r="C89" s="4"/>
      <c r="G89" s="5"/>
    </row>
    <row r="90" spans="1:8" x14ac:dyDescent="0.25">
      <c r="B90" s="3"/>
      <c r="C90" s="4"/>
      <c r="G90" s="5"/>
    </row>
    <row r="91" spans="1:8" x14ac:dyDescent="0.25">
      <c r="B91" s="3"/>
      <c r="C91" s="4"/>
      <c r="G91" s="5"/>
    </row>
    <row r="92" spans="1:8" x14ac:dyDescent="0.25">
      <c r="B92" s="3"/>
      <c r="C92" s="4"/>
      <c r="G92" s="5"/>
    </row>
    <row r="93" spans="1:8" x14ac:dyDescent="0.25">
      <c r="B93" s="3"/>
      <c r="C93" s="4"/>
      <c r="G93" s="5"/>
    </row>
    <row r="94" spans="1:8" x14ac:dyDescent="0.25">
      <c r="B94" s="3"/>
      <c r="C94" s="4"/>
      <c r="G94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6466-DAFB-476B-A79D-D27D03F075D0}">
  <sheetPr codeName="Hoja8"/>
  <dimension ref="B3:M38"/>
  <sheetViews>
    <sheetView showGridLines="0" workbookViewId="0">
      <selection activeCell="B7" sqref="B7:D7"/>
    </sheetView>
  </sheetViews>
  <sheetFormatPr baseColWidth="10" defaultRowHeight="15" x14ac:dyDescent="0.25"/>
  <cols>
    <col min="2" max="2" width="40" customWidth="1"/>
    <col min="3" max="3" width="23.7109375" bestFit="1" customWidth="1"/>
    <col min="4" max="4" width="17.42578125" bestFit="1" customWidth="1"/>
    <col min="6" max="6" width="17.5703125" bestFit="1" customWidth="1"/>
    <col min="7" max="7" width="15.140625" bestFit="1" customWidth="1"/>
    <col min="8" max="8" width="22.140625" bestFit="1" customWidth="1"/>
    <col min="12" max="12" width="36" bestFit="1" customWidth="1"/>
  </cols>
  <sheetData>
    <row r="3" spans="2:13" ht="23.25" x14ac:dyDescent="0.35">
      <c r="F3" s="183" t="s">
        <v>11</v>
      </c>
      <c r="G3" s="183"/>
      <c r="H3" s="6">
        <f>D27</f>
        <v>535951.07199999993</v>
      </c>
    </row>
    <row r="4" spans="2:13" ht="23.25" x14ac:dyDescent="0.35">
      <c r="F4" s="184" t="s">
        <v>12</v>
      </c>
      <c r="G4" s="184"/>
      <c r="H4" s="41">
        <f>+H3-GETPIVOTDATA("GASTO",$F$7)</f>
        <v>7495.2815979506122</v>
      </c>
      <c r="I4" s="185" t="s">
        <v>13</v>
      </c>
      <c r="J4" s="185"/>
      <c r="K4" s="7"/>
      <c r="L4" s="7"/>
      <c r="M4" s="7"/>
    </row>
    <row r="5" spans="2:13" x14ac:dyDescent="0.25">
      <c r="H5" s="7"/>
    </row>
    <row r="6" spans="2:13" ht="15.75" thickBot="1" x14ac:dyDescent="0.3">
      <c r="H6" s="7"/>
      <c r="I6" s="7"/>
      <c r="K6" s="7"/>
    </row>
    <row r="7" spans="2:13" ht="19.5" thickBot="1" x14ac:dyDescent="0.3">
      <c r="B7" s="186" t="s">
        <v>194</v>
      </c>
      <c r="C7" s="187"/>
      <c r="D7" s="188"/>
      <c r="F7" s="29" t="s">
        <v>14</v>
      </c>
      <c r="G7" t="s">
        <v>259</v>
      </c>
      <c r="H7" s="7"/>
      <c r="J7" s="7"/>
      <c r="K7" s="5"/>
      <c r="L7" s="7"/>
    </row>
    <row r="8" spans="2:13" ht="19.5" thickBot="1" x14ac:dyDescent="0.3">
      <c r="B8" s="8" t="s">
        <v>16</v>
      </c>
      <c r="C8" s="9" t="s">
        <v>17</v>
      </c>
      <c r="D8" s="10" t="s">
        <v>18</v>
      </c>
      <c r="F8" s="11" t="s">
        <v>8</v>
      </c>
      <c r="G8" s="19">
        <v>528455.79040204932</v>
      </c>
      <c r="H8" s="7"/>
    </row>
    <row r="9" spans="2:13" x14ac:dyDescent="0.25">
      <c r="B9" s="12" t="s">
        <v>19</v>
      </c>
      <c r="C9" s="13" t="s">
        <v>20</v>
      </c>
      <c r="D9" s="14">
        <v>29072.071999999986</v>
      </c>
      <c r="F9" s="11" t="s">
        <v>21</v>
      </c>
      <c r="G9" s="19">
        <v>528455.79040204932</v>
      </c>
      <c r="H9" s="7"/>
    </row>
    <row r="10" spans="2:13" x14ac:dyDescent="0.25">
      <c r="B10" s="17" t="s">
        <v>197</v>
      </c>
      <c r="C10" s="42">
        <v>45695</v>
      </c>
      <c r="D10" s="16">
        <v>60827</v>
      </c>
      <c r="E10" s="7"/>
      <c r="H10" s="7"/>
    </row>
    <row r="11" spans="2:13" x14ac:dyDescent="0.25">
      <c r="B11" s="17" t="s">
        <v>226</v>
      </c>
      <c r="C11" s="42">
        <v>45702</v>
      </c>
      <c r="D11" s="18">
        <v>144842</v>
      </c>
      <c r="E11" s="7"/>
      <c r="H11" s="7"/>
    </row>
    <row r="12" spans="2:13" x14ac:dyDescent="0.25">
      <c r="B12" s="17" t="s">
        <v>231</v>
      </c>
      <c r="C12" s="42">
        <v>45708</v>
      </c>
      <c r="D12" s="18">
        <v>500</v>
      </c>
      <c r="E12" s="7"/>
      <c r="H12" s="7"/>
    </row>
    <row r="13" spans="2:13" x14ac:dyDescent="0.25">
      <c r="B13" s="17" t="s">
        <v>232</v>
      </c>
      <c r="C13" s="42">
        <v>45709</v>
      </c>
      <c r="D13" s="18">
        <f>47202+50000+10935</f>
        <v>108137</v>
      </c>
      <c r="E13" s="7"/>
      <c r="H13" s="7"/>
    </row>
    <row r="14" spans="2:13" x14ac:dyDescent="0.25">
      <c r="B14" s="17" t="s">
        <v>246</v>
      </c>
      <c r="C14" s="42">
        <v>45716</v>
      </c>
      <c r="D14" s="18">
        <f>9110+14422+54676+114365</f>
        <v>192573</v>
      </c>
      <c r="E14" s="7"/>
      <c r="H14" s="7"/>
    </row>
    <row r="15" spans="2:13" x14ac:dyDescent="0.25">
      <c r="B15" s="17"/>
      <c r="C15" s="42"/>
      <c r="D15" s="16"/>
      <c r="E15" s="7"/>
      <c r="G15" s="5"/>
      <c r="H15" s="5"/>
      <c r="I15" s="19"/>
    </row>
    <row r="16" spans="2:13" x14ac:dyDescent="0.25">
      <c r="B16" s="17"/>
      <c r="C16" s="42"/>
      <c r="D16" s="16"/>
      <c r="E16" s="7"/>
      <c r="G16" s="5"/>
      <c r="H16" s="5"/>
    </row>
    <row r="17" spans="2:10" x14ac:dyDescent="0.25">
      <c r="B17" s="17"/>
      <c r="C17" s="42"/>
      <c r="D17" s="16"/>
      <c r="E17" s="7"/>
      <c r="G17" s="5"/>
      <c r="H17" s="5"/>
    </row>
    <row r="18" spans="2:10" x14ac:dyDescent="0.25">
      <c r="B18" s="17"/>
      <c r="C18" s="42"/>
      <c r="D18" s="16"/>
      <c r="G18" s="5"/>
      <c r="H18" s="5"/>
    </row>
    <row r="19" spans="2:10" x14ac:dyDescent="0.25">
      <c r="B19" s="17"/>
      <c r="C19" s="42"/>
      <c r="D19" s="18"/>
      <c r="G19" s="5"/>
      <c r="H19" s="5"/>
      <c r="J19" s="5"/>
    </row>
    <row r="20" spans="2:10" x14ac:dyDescent="0.25">
      <c r="B20" s="17"/>
      <c r="C20" s="42"/>
      <c r="D20" s="18"/>
      <c r="G20" s="5"/>
      <c r="H20" s="5"/>
      <c r="J20" s="5"/>
    </row>
    <row r="21" spans="2:10" x14ac:dyDescent="0.25">
      <c r="B21" s="17"/>
      <c r="C21" s="15"/>
      <c r="D21" s="21"/>
      <c r="E21" s="7"/>
      <c r="G21" s="5"/>
      <c r="H21" s="5"/>
      <c r="J21" s="5"/>
    </row>
    <row r="22" spans="2:10" x14ac:dyDescent="0.25">
      <c r="B22" s="17"/>
      <c r="C22" s="15"/>
      <c r="D22" s="21"/>
      <c r="G22" s="5"/>
      <c r="H22" s="5"/>
      <c r="J22" s="5"/>
    </row>
    <row r="23" spans="2:10" x14ac:dyDescent="0.25">
      <c r="B23" s="17"/>
      <c r="C23" s="15"/>
      <c r="D23" s="21"/>
      <c r="G23" s="5"/>
      <c r="H23" s="5"/>
      <c r="J23" s="5"/>
    </row>
    <row r="24" spans="2:10" x14ac:dyDescent="0.25">
      <c r="B24" s="34"/>
      <c r="C24" s="15"/>
      <c r="D24" s="21"/>
      <c r="G24" s="5"/>
      <c r="H24" s="5"/>
      <c r="I24" s="5"/>
      <c r="J24" s="5"/>
    </row>
    <row r="25" spans="2:10" x14ac:dyDescent="0.25">
      <c r="B25" s="20"/>
      <c r="C25" s="22"/>
      <c r="D25" s="21"/>
      <c r="G25" s="5"/>
      <c r="H25" s="5"/>
      <c r="J25" s="5"/>
    </row>
    <row r="26" spans="2:10" ht="15.75" thickBot="1" x14ac:dyDescent="0.3">
      <c r="B26" s="23"/>
      <c r="C26" s="24"/>
      <c r="D26" s="25"/>
      <c r="G26" s="5"/>
      <c r="H26" s="5"/>
      <c r="J26" s="5"/>
    </row>
    <row r="27" spans="2:10" ht="19.5" thickBot="1" x14ac:dyDescent="0.35">
      <c r="B27" s="189" t="s">
        <v>22</v>
      </c>
      <c r="C27" s="190"/>
      <c r="D27" s="26">
        <f>SUM(D9:D26)</f>
        <v>535951.07199999993</v>
      </c>
      <c r="H27" s="5"/>
      <c r="J27" s="5"/>
    </row>
    <row r="28" spans="2:10" ht="18.75" x14ac:dyDescent="0.3">
      <c r="B28" s="27"/>
      <c r="C28" s="27"/>
      <c r="D28" s="28"/>
      <c r="H28" s="5"/>
      <c r="J28" s="5"/>
    </row>
    <row r="29" spans="2:10" ht="18.75" x14ac:dyDescent="0.3">
      <c r="B29" s="27"/>
      <c r="C29" s="27"/>
      <c r="D29" s="28"/>
      <c r="H29" s="5"/>
    </row>
    <row r="30" spans="2:10" x14ac:dyDescent="0.25">
      <c r="H30" s="5"/>
    </row>
    <row r="31" spans="2:10" x14ac:dyDescent="0.25">
      <c r="H31" s="5"/>
    </row>
    <row r="32" spans="2:10" x14ac:dyDescent="0.25">
      <c r="H32" s="5"/>
    </row>
    <row r="33" spans="8:10" x14ac:dyDescent="0.25">
      <c r="H33" s="5"/>
    </row>
    <row r="34" spans="8:10" x14ac:dyDescent="0.25">
      <c r="H34" s="5"/>
      <c r="J34" s="19"/>
    </row>
    <row r="35" spans="8:10" x14ac:dyDescent="0.25">
      <c r="H35" s="5"/>
    </row>
    <row r="36" spans="8:10" x14ac:dyDescent="0.25">
      <c r="H36" s="5"/>
    </row>
    <row r="37" spans="8:10" x14ac:dyDescent="0.25">
      <c r="H37" s="5"/>
    </row>
    <row r="38" spans="8:10" x14ac:dyDescent="0.25">
      <c r="H38" s="5"/>
    </row>
  </sheetData>
  <mergeCells count="5">
    <mergeCell ref="F3:G3"/>
    <mergeCell ref="F4:G4"/>
    <mergeCell ref="I4:J4"/>
    <mergeCell ref="B7:D7"/>
    <mergeCell ref="B27:C27"/>
  </mergeCell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8AE4-ADE4-40D8-BAF0-32249B408E91}">
  <sheetPr codeName="Hoja9"/>
  <dimension ref="A1:K98"/>
  <sheetViews>
    <sheetView showGridLines="0" topLeftCell="A55" workbookViewId="0">
      <selection activeCell="G89" sqref="G89"/>
    </sheetView>
  </sheetViews>
  <sheetFormatPr baseColWidth="10" defaultColWidth="11.28515625" defaultRowHeight="15" x14ac:dyDescent="0.25"/>
  <cols>
    <col min="1" max="1" width="61" bestFit="1" customWidth="1"/>
    <col min="2" max="2" width="10.7109375" bestFit="1" customWidth="1"/>
    <col min="3" max="3" width="25.28515625" bestFit="1" customWidth="1"/>
    <col min="4" max="4" width="10.85546875" bestFit="1" customWidth="1"/>
    <col min="6" max="6" width="62.42578125" customWidth="1"/>
    <col min="7" max="7" width="12.5703125" style="5" bestFit="1" customWidth="1"/>
    <col min="8" max="8" width="12.5703125" bestFit="1" customWidth="1"/>
    <col min="9" max="9" width="13.28515625" bestFit="1" customWidth="1"/>
  </cols>
  <sheetData>
    <row r="1" spans="1:9" ht="30.75" thickTop="1" x14ac:dyDescent="0.25">
      <c r="A1" s="35" t="s">
        <v>0</v>
      </c>
      <c r="B1" s="36" t="s">
        <v>1</v>
      </c>
      <c r="C1" s="35" t="s">
        <v>2</v>
      </c>
      <c r="D1" s="35" t="s">
        <v>3</v>
      </c>
      <c r="E1" s="35" t="s">
        <v>4</v>
      </c>
      <c r="F1" s="35" t="s">
        <v>23</v>
      </c>
      <c r="G1" s="37" t="s">
        <v>43</v>
      </c>
      <c r="H1" s="37">
        <v>29072.071999999986</v>
      </c>
      <c r="I1" s="38" t="s">
        <v>24</v>
      </c>
    </row>
    <row r="2" spans="1:9" x14ac:dyDescent="0.25">
      <c r="A2" t="s">
        <v>185</v>
      </c>
      <c r="B2" s="3">
        <v>45689</v>
      </c>
      <c r="C2" s="4" t="s">
        <v>9</v>
      </c>
      <c r="D2" t="s">
        <v>8</v>
      </c>
      <c r="E2" t="s">
        <v>10</v>
      </c>
      <c r="F2" t="s">
        <v>186</v>
      </c>
      <c r="G2" s="5">
        <v>592</v>
      </c>
      <c r="H2" s="19">
        <f>+H1-G2</f>
        <v>28480.071999999986</v>
      </c>
      <c r="I2" t="s">
        <v>24</v>
      </c>
    </row>
    <row r="3" spans="1:9" x14ac:dyDescent="0.25">
      <c r="A3" t="s">
        <v>187</v>
      </c>
      <c r="B3" s="3">
        <v>45689</v>
      </c>
      <c r="C3" s="4" t="s">
        <v>9</v>
      </c>
      <c r="D3" t="s">
        <v>8</v>
      </c>
      <c r="E3" t="s">
        <v>10</v>
      </c>
      <c r="F3" t="s">
        <v>188</v>
      </c>
      <c r="G3" s="5">
        <v>110</v>
      </c>
      <c r="H3" s="19">
        <f t="shared" ref="H3:H9" si="0">+H2-G3</f>
        <v>28370.071999999986</v>
      </c>
      <c r="I3" t="s">
        <v>24</v>
      </c>
    </row>
    <row r="4" spans="1:9" x14ac:dyDescent="0.25">
      <c r="A4" t="s">
        <v>102</v>
      </c>
      <c r="B4" s="3">
        <v>45689</v>
      </c>
      <c r="C4" s="4" t="s">
        <v>9</v>
      </c>
      <c r="D4" t="s">
        <v>8</v>
      </c>
      <c r="E4" t="s">
        <v>10</v>
      </c>
      <c r="F4" t="s">
        <v>102</v>
      </c>
      <c r="G4" s="5">
        <v>25000</v>
      </c>
      <c r="H4" s="19">
        <f t="shared" si="0"/>
        <v>3370.0719999999856</v>
      </c>
      <c r="I4" t="s">
        <v>24</v>
      </c>
    </row>
    <row r="5" spans="1:9" x14ac:dyDescent="0.25">
      <c r="A5" t="s">
        <v>189</v>
      </c>
      <c r="B5" s="3">
        <v>45689</v>
      </c>
      <c r="C5" s="4" t="s">
        <v>9</v>
      </c>
      <c r="D5" t="s">
        <v>8</v>
      </c>
      <c r="E5" t="s">
        <v>10</v>
      </c>
      <c r="F5" t="s">
        <v>189</v>
      </c>
      <c r="G5" s="5">
        <v>900</v>
      </c>
      <c r="H5" s="19">
        <f t="shared" si="0"/>
        <v>2470.0719999999856</v>
      </c>
      <c r="I5" t="s">
        <v>24</v>
      </c>
    </row>
    <row r="6" spans="1:9" x14ac:dyDescent="0.25">
      <c r="A6" t="s">
        <v>190</v>
      </c>
      <c r="B6" s="3">
        <v>45689</v>
      </c>
      <c r="C6" s="4" t="s">
        <v>9</v>
      </c>
      <c r="D6" t="s">
        <v>8</v>
      </c>
      <c r="E6" t="s">
        <v>10</v>
      </c>
      <c r="F6" t="s">
        <v>190</v>
      </c>
      <c r="G6" s="5">
        <f>17*3</f>
        <v>51</v>
      </c>
      <c r="H6" s="19">
        <f t="shared" si="0"/>
        <v>2419.0719999999856</v>
      </c>
      <c r="I6" t="s">
        <v>24</v>
      </c>
    </row>
    <row r="7" spans="1:9" x14ac:dyDescent="0.25">
      <c r="A7" t="s">
        <v>25</v>
      </c>
      <c r="B7" s="3">
        <v>45692</v>
      </c>
      <c r="C7" s="4" t="s">
        <v>9</v>
      </c>
      <c r="D7" t="s">
        <v>8</v>
      </c>
      <c r="E7" t="s">
        <v>10</v>
      </c>
      <c r="F7" t="s">
        <v>25</v>
      </c>
      <c r="G7" s="5">
        <v>400</v>
      </c>
      <c r="H7" s="19">
        <f t="shared" si="0"/>
        <v>2019.0719999999856</v>
      </c>
      <c r="I7" t="s">
        <v>24</v>
      </c>
    </row>
    <row r="8" spans="1:9" x14ac:dyDescent="0.25">
      <c r="A8" t="s">
        <v>191</v>
      </c>
      <c r="B8" s="3">
        <v>45692</v>
      </c>
      <c r="C8" s="4" t="s">
        <v>9</v>
      </c>
      <c r="D8" t="s">
        <v>8</v>
      </c>
      <c r="E8" t="s">
        <v>10</v>
      </c>
      <c r="F8" t="s">
        <v>191</v>
      </c>
      <c r="G8" s="5">
        <v>200</v>
      </c>
      <c r="H8" s="19">
        <f t="shared" si="0"/>
        <v>1819.0719999999856</v>
      </c>
      <c r="I8" t="s">
        <v>24</v>
      </c>
    </row>
    <row r="9" spans="1:9" x14ac:dyDescent="0.25">
      <c r="A9" t="s">
        <v>192</v>
      </c>
      <c r="B9" s="3">
        <v>45692</v>
      </c>
      <c r="C9" s="4" t="s">
        <v>9</v>
      </c>
      <c r="D9" t="s">
        <v>8</v>
      </c>
      <c r="E9" t="s">
        <v>10</v>
      </c>
      <c r="F9" t="s">
        <v>193</v>
      </c>
      <c r="G9" s="5">
        <v>426</v>
      </c>
      <c r="H9" s="19">
        <f t="shared" si="0"/>
        <v>1393.0719999999856</v>
      </c>
      <c r="I9" t="s">
        <v>24</v>
      </c>
    </row>
    <row r="10" spans="1:9" x14ac:dyDescent="0.25">
      <c r="A10" t="s">
        <v>25</v>
      </c>
      <c r="B10" s="3">
        <v>45694</v>
      </c>
      <c r="C10" s="4" t="s">
        <v>9</v>
      </c>
      <c r="D10" t="s">
        <v>8</v>
      </c>
      <c r="E10" t="s">
        <v>10</v>
      </c>
      <c r="F10" t="s">
        <v>25</v>
      </c>
      <c r="G10" s="5">
        <v>400</v>
      </c>
      <c r="H10" s="19">
        <f>+H9-G10</f>
        <v>993.07199999998556</v>
      </c>
      <c r="I10" t="s">
        <v>24</v>
      </c>
    </row>
    <row r="11" spans="1:9" x14ac:dyDescent="0.25">
      <c r="A11" t="s">
        <v>195</v>
      </c>
      <c r="B11" s="3">
        <v>45694</v>
      </c>
      <c r="C11" s="4" t="s">
        <v>9</v>
      </c>
      <c r="D11" t="s">
        <v>8</v>
      </c>
      <c r="E11" t="s">
        <v>10</v>
      </c>
      <c r="F11" t="s">
        <v>196</v>
      </c>
      <c r="G11" s="5">
        <v>460</v>
      </c>
      <c r="H11" s="19">
        <f>+H10-G11</f>
        <v>533.07199999998556</v>
      </c>
      <c r="I11" t="s">
        <v>24</v>
      </c>
    </row>
    <row r="12" spans="1:9" x14ac:dyDescent="0.25">
      <c r="A12" t="s">
        <v>25</v>
      </c>
      <c r="B12" s="3">
        <v>45695</v>
      </c>
      <c r="C12" s="4" t="s">
        <v>9</v>
      </c>
      <c r="D12" t="s">
        <v>8</v>
      </c>
      <c r="E12" t="s">
        <v>10</v>
      </c>
      <c r="F12" t="s">
        <v>25</v>
      </c>
      <c r="G12" s="5">
        <v>400</v>
      </c>
      <c r="H12" s="19">
        <f>+H11-G12</f>
        <v>133.07199999998556</v>
      </c>
      <c r="I12" t="s">
        <v>24</v>
      </c>
    </row>
    <row r="13" spans="1:9" x14ac:dyDescent="0.25">
      <c r="A13" s="30" t="s">
        <v>197</v>
      </c>
      <c r="B13" s="31">
        <v>45695</v>
      </c>
      <c r="C13" s="33">
        <v>47764</v>
      </c>
      <c r="D13" s="30" t="s">
        <v>8</v>
      </c>
      <c r="E13" s="30" t="s">
        <v>10</v>
      </c>
      <c r="F13" s="30" t="s">
        <v>197</v>
      </c>
      <c r="G13" s="32">
        <f>44246+16581</f>
        <v>60827</v>
      </c>
      <c r="H13" s="32">
        <f>+G13+H12</f>
        <v>60960.071999999986</v>
      </c>
      <c r="I13" s="30" t="s">
        <v>24</v>
      </c>
    </row>
    <row r="14" spans="1:9" x14ac:dyDescent="0.25">
      <c r="A14" t="s">
        <v>26</v>
      </c>
      <c r="B14" s="3">
        <v>45695</v>
      </c>
      <c r="C14" s="4" t="s">
        <v>9</v>
      </c>
      <c r="D14" t="s">
        <v>8</v>
      </c>
      <c r="E14" t="s">
        <v>10</v>
      </c>
      <c r="F14" t="s">
        <v>26</v>
      </c>
      <c r="G14" s="5">
        <v>44253.88</v>
      </c>
      <c r="H14" s="19">
        <f>+H13-G14</f>
        <v>16706.191999999988</v>
      </c>
      <c r="I14" t="s">
        <v>24</v>
      </c>
    </row>
    <row r="15" spans="1:9" x14ac:dyDescent="0.25">
      <c r="A15" t="s">
        <v>44</v>
      </c>
      <c r="B15" s="3">
        <v>45695</v>
      </c>
      <c r="C15" s="4" t="s">
        <v>9</v>
      </c>
      <c r="D15" t="s">
        <v>8</v>
      </c>
      <c r="E15" t="s">
        <v>10</v>
      </c>
      <c r="F15" t="s">
        <v>44</v>
      </c>
      <c r="G15" s="5">
        <v>2000</v>
      </c>
      <c r="H15" s="19">
        <f t="shared" ref="H15:H29" si="1">+H14-G15</f>
        <v>14706.191999999988</v>
      </c>
      <c r="I15" t="s">
        <v>24</v>
      </c>
    </row>
    <row r="16" spans="1:9" x14ac:dyDescent="0.25">
      <c r="A16" t="s">
        <v>198</v>
      </c>
      <c r="B16" s="3">
        <v>45695</v>
      </c>
      <c r="C16" s="4" t="s">
        <v>9</v>
      </c>
      <c r="D16" t="s">
        <v>8</v>
      </c>
      <c r="E16" t="s">
        <v>10</v>
      </c>
      <c r="F16" t="s">
        <v>199</v>
      </c>
      <c r="G16" s="5">
        <v>540</v>
      </c>
      <c r="H16" s="19">
        <f t="shared" si="1"/>
        <v>14166.191999999988</v>
      </c>
      <c r="I16" t="s">
        <v>24</v>
      </c>
    </row>
    <row r="17" spans="1:11" x14ac:dyDescent="0.25">
      <c r="A17" t="s">
        <v>209</v>
      </c>
      <c r="B17" s="3">
        <v>45695</v>
      </c>
      <c r="C17" s="4" t="s">
        <v>9</v>
      </c>
      <c r="D17" t="s">
        <v>8</v>
      </c>
      <c r="E17" t="s">
        <v>10</v>
      </c>
      <c r="F17" t="s">
        <v>210</v>
      </c>
      <c r="G17" s="5">
        <v>350</v>
      </c>
      <c r="H17" s="19">
        <f t="shared" si="1"/>
        <v>13816.191999999988</v>
      </c>
      <c r="I17" t="s">
        <v>24</v>
      </c>
    </row>
    <row r="18" spans="1:11" x14ac:dyDescent="0.25">
      <c r="A18" t="s">
        <v>200</v>
      </c>
      <c r="B18" s="3">
        <v>45695</v>
      </c>
      <c r="C18" s="4" t="s">
        <v>9</v>
      </c>
      <c r="D18" t="s">
        <v>8</v>
      </c>
      <c r="E18" t="s">
        <v>10</v>
      </c>
      <c r="F18" t="s">
        <v>200</v>
      </c>
      <c r="G18" s="5">
        <v>899</v>
      </c>
      <c r="H18" s="19">
        <f t="shared" si="1"/>
        <v>12917.191999999988</v>
      </c>
      <c r="I18" t="s">
        <v>24</v>
      </c>
    </row>
    <row r="19" spans="1:11" x14ac:dyDescent="0.25">
      <c r="A19" t="s">
        <v>201</v>
      </c>
      <c r="B19" s="3">
        <v>45696</v>
      </c>
      <c r="C19" s="4" t="s">
        <v>9</v>
      </c>
      <c r="D19" t="s">
        <v>8</v>
      </c>
      <c r="E19" t="s">
        <v>10</v>
      </c>
      <c r="F19" t="s">
        <v>201</v>
      </c>
      <c r="G19" s="5">
        <v>500</v>
      </c>
      <c r="H19" s="19">
        <f t="shared" si="1"/>
        <v>12417.191999999988</v>
      </c>
      <c r="I19" t="s">
        <v>24</v>
      </c>
    </row>
    <row r="20" spans="1:11" x14ac:dyDescent="0.25">
      <c r="A20" t="s">
        <v>25</v>
      </c>
      <c r="B20" s="3">
        <v>45698</v>
      </c>
      <c r="C20" s="4" t="s">
        <v>9</v>
      </c>
      <c r="D20" t="s">
        <v>8</v>
      </c>
      <c r="E20" t="s">
        <v>10</v>
      </c>
      <c r="F20" t="s">
        <v>25</v>
      </c>
      <c r="G20" s="5">
        <v>400</v>
      </c>
      <c r="H20" s="19">
        <f t="shared" si="1"/>
        <v>12017.191999999988</v>
      </c>
      <c r="I20" t="s">
        <v>24</v>
      </c>
    </row>
    <row r="21" spans="1:11" x14ac:dyDescent="0.25">
      <c r="A21" t="s">
        <v>202</v>
      </c>
      <c r="B21" s="3">
        <v>45699</v>
      </c>
      <c r="C21" s="4" t="s">
        <v>9</v>
      </c>
      <c r="D21" t="s">
        <v>8</v>
      </c>
      <c r="E21" t="s">
        <v>10</v>
      </c>
      <c r="F21" t="s">
        <v>202</v>
      </c>
      <c r="G21" s="5">
        <v>1000</v>
      </c>
      <c r="H21" s="19">
        <f>+H20-G21</f>
        <v>11017.191999999988</v>
      </c>
      <c r="I21" t="s">
        <v>24</v>
      </c>
    </row>
    <row r="22" spans="1:11" x14ac:dyDescent="0.25">
      <c r="A22" t="s">
        <v>25</v>
      </c>
      <c r="B22" s="3">
        <v>45699</v>
      </c>
      <c r="C22" s="4" t="s">
        <v>9</v>
      </c>
      <c r="D22" t="s">
        <v>8</v>
      </c>
      <c r="E22" t="s">
        <v>10</v>
      </c>
      <c r="F22" t="s">
        <v>25</v>
      </c>
      <c r="G22" s="5">
        <v>400</v>
      </c>
      <c r="H22" s="19">
        <f t="shared" si="1"/>
        <v>10617.191999999988</v>
      </c>
      <c r="I22" t="s">
        <v>24</v>
      </c>
    </row>
    <row r="23" spans="1:11" x14ac:dyDescent="0.25">
      <c r="A23" t="s">
        <v>203</v>
      </c>
      <c r="B23" s="3">
        <v>45699</v>
      </c>
      <c r="C23" s="4" t="s">
        <v>9</v>
      </c>
      <c r="D23" t="s">
        <v>8</v>
      </c>
      <c r="E23" t="s">
        <v>10</v>
      </c>
      <c r="F23" t="s">
        <v>203</v>
      </c>
      <c r="G23" s="5">
        <v>800</v>
      </c>
      <c r="H23" s="19">
        <f t="shared" si="1"/>
        <v>9817.1919999999882</v>
      </c>
      <c r="I23" t="s">
        <v>24</v>
      </c>
    </row>
    <row r="24" spans="1:11" x14ac:dyDescent="0.25">
      <c r="A24" t="s">
        <v>154</v>
      </c>
      <c r="B24" s="3">
        <v>45699</v>
      </c>
      <c r="C24" s="4" t="s">
        <v>9</v>
      </c>
      <c r="D24" t="s">
        <v>8</v>
      </c>
      <c r="E24" t="s">
        <v>10</v>
      </c>
      <c r="F24" t="s">
        <v>204</v>
      </c>
      <c r="G24" s="5">
        <v>116</v>
      </c>
      <c r="H24" s="19">
        <f t="shared" si="1"/>
        <v>9701.1919999999882</v>
      </c>
      <c r="I24" t="s">
        <v>24</v>
      </c>
    </row>
    <row r="25" spans="1:11" x14ac:dyDescent="0.25">
      <c r="A25" t="s">
        <v>205</v>
      </c>
      <c r="B25" s="3">
        <v>45699</v>
      </c>
      <c r="C25" s="4" t="s">
        <v>9</v>
      </c>
      <c r="D25" t="s">
        <v>8</v>
      </c>
      <c r="E25" t="s">
        <v>10</v>
      </c>
      <c r="F25" t="s">
        <v>206</v>
      </c>
      <c r="G25" s="5">
        <v>200</v>
      </c>
      <c r="H25" s="19">
        <f t="shared" si="1"/>
        <v>9501.1919999999882</v>
      </c>
      <c r="I25" t="s">
        <v>24</v>
      </c>
    </row>
    <row r="26" spans="1:11" x14ac:dyDescent="0.25">
      <c r="A26" t="s">
        <v>207</v>
      </c>
      <c r="B26" s="3">
        <v>45699</v>
      </c>
      <c r="C26" s="4" t="s">
        <v>9</v>
      </c>
      <c r="D26" t="s">
        <v>8</v>
      </c>
      <c r="E26" t="s">
        <v>10</v>
      </c>
      <c r="F26" t="s">
        <v>207</v>
      </c>
      <c r="G26" s="5">
        <v>102</v>
      </c>
      <c r="H26" s="19">
        <f t="shared" si="1"/>
        <v>9399.1919999999882</v>
      </c>
      <c r="I26" t="s">
        <v>24</v>
      </c>
    </row>
    <row r="27" spans="1:11" x14ac:dyDescent="0.25">
      <c r="A27" t="s">
        <v>208</v>
      </c>
      <c r="B27" s="3">
        <v>45699</v>
      </c>
      <c r="C27" s="4" t="s">
        <v>9</v>
      </c>
      <c r="D27" t="s">
        <v>8</v>
      </c>
      <c r="E27" t="s">
        <v>10</v>
      </c>
      <c r="F27" t="s">
        <v>208</v>
      </c>
      <c r="G27" s="5">
        <v>7500</v>
      </c>
      <c r="H27" s="19">
        <f t="shared" si="1"/>
        <v>1899.1919999999882</v>
      </c>
      <c r="I27" t="s">
        <v>24</v>
      </c>
    </row>
    <row r="28" spans="1:11" x14ac:dyDescent="0.25">
      <c r="A28" t="s">
        <v>211</v>
      </c>
      <c r="B28" s="3">
        <v>45700</v>
      </c>
      <c r="C28" s="4" t="s">
        <v>9</v>
      </c>
      <c r="D28" t="s">
        <v>8</v>
      </c>
      <c r="E28" t="s">
        <v>10</v>
      </c>
      <c r="F28" t="s">
        <v>211</v>
      </c>
      <c r="G28" s="5">
        <v>1458.8</v>
      </c>
      <c r="H28" s="19">
        <f t="shared" si="1"/>
        <v>440.39199999998823</v>
      </c>
      <c r="I28" t="s">
        <v>24</v>
      </c>
      <c r="K28" s="19"/>
    </row>
    <row r="29" spans="1:11" x14ac:dyDescent="0.25">
      <c r="A29" t="s">
        <v>203</v>
      </c>
      <c r="B29" s="3">
        <v>45700</v>
      </c>
      <c r="C29" s="4" t="s">
        <v>9</v>
      </c>
      <c r="D29" t="s">
        <v>8</v>
      </c>
      <c r="E29" t="s">
        <v>10</v>
      </c>
      <c r="F29" t="s">
        <v>212</v>
      </c>
      <c r="G29" s="5">
        <v>400</v>
      </c>
      <c r="H29" s="19">
        <f t="shared" si="1"/>
        <v>40.391999999988229</v>
      </c>
      <c r="I29" t="s">
        <v>24</v>
      </c>
    </row>
    <row r="30" spans="1:11" x14ac:dyDescent="0.25">
      <c r="A30" s="30" t="s">
        <v>226</v>
      </c>
      <c r="B30" s="31">
        <v>45702</v>
      </c>
      <c r="C30" s="33">
        <v>47892</v>
      </c>
      <c r="D30" s="30" t="s">
        <v>8</v>
      </c>
      <c r="E30" s="30" t="s">
        <v>10</v>
      </c>
      <c r="F30" s="30" t="s">
        <v>226</v>
      </c>
      <c r="G30" s="32">
        <f>105613+39229</f>
        <v>144842</v>
      </c>
      <c r="H30" s="32">
        <f>+G30+H29</f>
        <v>144882.39199999999</v>
      </c>
      <c r="I30" s="30" t="s">
        <v>24</v>
      </c>
    </row>
    <row r="31" spans="1:11" x14ac:dyDescent="0.25">
      <c r="A31" t="s">
        <v>25</v>
      </c>
      <c r="B31" s="3">
        <v>45701</v>
      </c>
      <c r="C31" s="4" t="s">
        <v>9</v>
      </c>
      <c r="D31" t="s">
        <v>8</v>
      </c>
      <c r="E31" t="s">
        <v>10</v>
      </c>
      <c r="F31" t="s">
        <v>25</v>
      </c>
      <c r="G31" s="5">
        <v>400</v>
      </c>
      <c r="H31" s="19">
        <f>+H30-G31</f>
        <v>144482.39199999999</v>
      </c>
      <c r="I31" t="s">
        <v>24</v>
      </c>
    </row>
    <row r="32" spans="1:11" x14ac:dyDescent="0.25">
      <c r="A32" t="s">
        <v>243</v>
      </c>
      <c r="B32" s="3">
        <v>45701</v>
      </c>
      <c r="C32" s="4" t="s">
        <v>9</v>
      </c>
      <c r="D32" t="s">
        <v>8</v>
      </c>
      <c r="E32" t="s">
        <v>10</v>
      </c>
      <c r="F32" t="s">
        <v>244</v>
      </c>
      <c r="G32" s="5">
        <v>190</v>
      </c>
      <c r="H32" s="19">
        <f>+H31-G32</f>
        <v>144292.39199999999</v>
      </c>
      <c r="I32" t="s">
        <v>24</v>
      </c>
    </row>
    <row r="33" spans="1:9" x14ac:dyDescent="0.25">
      <c r="A33" t="s">
        <v>203</v>
      </c>
      <c r="B33" s="3">
        <v>45701</v>
      </c>
      <c r="C33" s="4" t="s">
        <v>9</v>
      </c>
      <c r="D33" t="s">
        <v>8</v>
      </c>
      <c r="E33" t="s">
        <v>10</v>
      </c>
      <c r="F33" t="s">
        <v>213</v>
      </c>
      <c r="G33" s="5">
        <v>300</v>
      </c>
      <c r="H33" s="19">
        <f t="shared" ref="H33:H57" si="2">+H32-G33</f>
        <v>143992.39199999999</v>
      </c>
      <c r="I33" t="s">
        <v>24</v>
      </c>
    </row>
    <row r="34" spans="1:9" x14ac:dyDescent="0.25">
      <c r="A34" t="s">
        <v>25</v>
      </c>
      <c r="B34" s="3">
        <v>45702</v>
      </c>
      <c r="C34" s="4" t="s">
        <v>9</v>
      </c>
      <c r="D34" t="s">
        <v>8</v>
      </c>
      <c r="E34" t="s">
        <v>10</v>
      </c>
      <c r="F34" t="s">
        <v>25</v>
      </c>
      <c r="G34" s="5">
        <v>400</v>
      </c>
      <c r="H34" s="19">
        <f t="shared" si="2"/>
        <v>143592.39199999999</v>
      </c>
      <c r="I34" t="s">
        <v>24</v>
      </c>
    </row>
    <row r="35" spans="1:9" x14ac:dyDescent="0.25">
      <c r="A35" t="s">
        <v>26</v>
      </c>
      <c r="B35" s="3">
        <v>45702</v>
      </c>
      <c r="C35" s="4" t="s">
        <v>9</v>
      </c>
      <c r="D35" t="s">
        <v>8</v>
      </c>
      <c r="E35" t="s">
        <v>10</v>
      </c>
      <c r="F35" t="s">
        <v>26</v>
      </c>
      <c r="G35" s="5">
        <v>44542.408571428576</v>
      </c>
      <c r="H35" s="19">
        <f t="shared" si="2"/>
        <v>99049.983428571417</v>
      </c>
      <c r="I35" t="s">
        <v>24</v>
      </c>
    </row>
    <row r="36" spans="1:9" x14ac:dyDescent="0.25">
      <c r="A36" t="s">
        <v>34</v>
      </c>
      <c r="B36" s="3">
        <v>45702</v>
      </c>
      <c r="C36" s="4" t="s">
        <v>9</v>
      </c>
      <c r="D36" t="s">
        <v>8</v>
      </c>
      <c r="E36" t="s">
        <v>10</v>
      </c>
      <c r="F36" t="s">
        <v>34</v>
      </c>
      <c r="G36" s="5">
        <v>61084.880000000012</v>
      </c>
      <c r="H36" s="19">
        <f t="shared" si="2"/>
        <v>37965.103428571405</v>
      </c>
      <c r="I36" t="s">
        <v>24</v>
      </c>
    </row>
    <row r="37" spans="1:9" x14ac:dyDescent="0.25">
      <c r="A37" t="s">
        <v>200</v>
      </c>
      <c r="B37" s="3">
        <v>45702</v>
      </c>
      <c r="C37" s="4" t="s">
        <v>9</v>
      </c>
      <c r="D37" t="s">
        <v>8</v>
      </c>
      <c r="E37" t="s">
        <v>10</v>
      </c>
      <c r="F37" t="s">
        <v>221</v>
      </c>
      <c r="G37" s="5">
        <v>899</v>
      </c>
      <c r="H37" s="19">
        <f t="shared" si="2"/>
        <v>37066.103428571405</v>
      </c>
      <c r="I37" t="s">
        <v>24</v>
      </c>
    </row>
    <row r="38" spans="1:9" x14ac:dyDescent="0.25">
      <c r="A38" t="s">
        <v>227</v>
      </c>
      <c r="B38" s="3">
        <v>45702</v>
      </c>
      <c r="C38" s="4" t="s">
        <v>9</v>
      </c>
      <c r="D38" t="s">
        <v>8</v>
      </c>
      <c r="E38" t="s">
        <v>10</v>
      </c>
      <c r="F38" t="s">
        <v>222</v>
      </c>
      <c r="G38" s="5">
        <v>906</v>
      </c>
      <c r="H38" s="19">
        <f t="shared" si="2"/>
        <v>36160.103428571405</v>
      </c>
      <c r="I38" t="s">
        <v>24</v>
      </c>
    </row>
    <row r="39" spans="1:9" x14ac:dyDescent="0.25">
      <c r="A39" s="44" t="s">
        <v>214</v>
      </c>
      <c r="B39" s="3">
        <v>45702</v>
      </c>
      <c r="C39" s="4" t="s">
        <v>9</v>
      </c>
      <c r="D39" t="s">
        <v>8</v>
      </c>
      <c r="E39" t="s">
        <v>10</v>
      </c>
      <c r="F39" s="44" t="s">
        <v>214</v>
      </c>
      <c r="G39" s="45">
        <v>1800</v>
      </c>
      <c r="H39" s="19">
        <f t="shared" si="2"/>
        <v>34360.103428571405</v>
      </c>
      <c r="I39" t="s">
        <v>24</v>
      </c>
    </row>
    <row r="40" spans="1:9" x14ac:dyDescent="0.25">
      <c r="A40" s="44" t="s">
        <v>215</v>
      </c>
      <c r="B40" s="3">
        <v>45702</v>
      </c>
      <c r="C40" s="4" t="s">
        <v>9</v>
      </c>
      <c r="D40" t="s">
        <v>8</v>
      </c>
      <c r="E40" t="s">
        <v>10</v>
      </c>
      <c r="F40" s="44" t="s">
        <v>215</v>
      </c>
      <c r="G40" s="45">
        <v>2800</v>
      </c>
      <c r="H40" s="19">
        <f t="shared" si="2"/>
        <v>31560.103428571405</v>
      </c>
      <c r="I40" t="s">
        <v>24</v>
      </c>
    </row>
    <row r="41" spans="1:9" x14ac:dyDescent="0.25">
      <c r="A41" s="44" t="s">
        <v>216</v>
      </c>
      <c r="B41" s="3">
        <v>45702</v>
      </c>
      <c r="C41" s="4" t="s">
        <v>9</v>
      </c>
      <c r="D41" t="s">
        <v>8</v>
      </c>
      <c r="E41" t="s">
        <v>10</v>
      </c>
      <c r="F41" s="44" t="s">
        <v>216</v>
      </c>
      <c r="G41" s="45">
        <v>2000</v>
      </c>
      <c r="H41" s="19">
        <f t="shared" si="2"/>
        <v>29560.103428571405</v>
      </c>
      <c r="I41" t="s">
        <v>24</v>
      </c>
    </row>
    <row r="42" spans="1:9" x14ac:dyDescent="0.25">
      <c r="A42" s="44" t="s">
        <v>217</v>
      </c>
      <c r="B42" s="3">
        <v>45702</v>
      </c>
      <c r="C42" s="4" t="s">
        <v>9</v>
      </c>
      <c r="D42" t="s">
        <v>8</v>
      </c>
      <c r="E42" t="s">
        <v>10</v>
      </c>
      <c r="F42" s="44" t="s">
        <v>217</v>
      </c>
      <c r="G42" s="45">
        <v>5000</v>
      </c>
      <c r="H42" s="19">
        <f t="shared" si="2"/>
        <v>24560.103428571405</v>
      </c>
      <c r="I42" t="s">
        <v>24</v>
      </c>
    </row>
    <row r="43" spans="1:9" x14ac:dyDescent="0.25">
      <c r="A43" s="44" t="s">
        <v>218</v>
      </c>
      <c r="B43" s="3">
        <v>45702</v>
      </c>
      <c r="C43" s="4" t="s">
        <v>9</v>
      </c>
      <c r="D43" t="s">
        <v>8</v>
      </c>
      <c r="E43" t="s">
        <v>10</v>
      </c>
      <c r="F43" s="44" t="s">
        <v>218</v>
      </c>
      <c r="G43" s="45">
        <v>2000</v>
      </c>
      <c r="H43" s="19">
        <f t="shared" si="2"/>
        <v>22560.103428571405</v>
      </c>
      <c r="I43" t="s">
        <v>24</v>
      </c>
    </row>
    <row r="44" spans="1:9" x14ac:dyDescent="0.25">
      <c r="A44" s="44" t="s">
        <v>219</v>
      </c>
      <c r="B44" s="3">
        <v>45702</v>
      </c>
      <c r="C44" s="4" t="s">
        <v>9</v>
      </c>
      <c r="D44" t="s">
        <v>8</v>
      </c>
      <c r="E44" t="s">
        <v>10</v>
      </c>
      <c r="F44" s="44" t="s">
        <v>219</v>
      </c>
      <c r="G44" s="45">
        <v>2000</v>
      </c>
      <c r="H44" s="19">
        <f t="shared" si="2"/>
        <v>20560.103428571405</v>
      </c>
      <c r="I44" t="s">
        <v>24</v>
      </c>
    </row>
    <row r="45" spans="1:9" x14ac:dyDescent="0.25">
      <c r="A45" s="44" t="s">
        <v>220</v>
      </c>
      <c r="B45" s="3">
        <v>45702</v>
      </c>
      <c r="C45" s="4" t="s">
        <v>9</v>
      </c>
      <c r="D45" t="s">
        <v>8</v>
      </c>
      <c r="E45" t="s">
        <v>10</v>
      </c>
      <c r="F45" s="44" t="s">
        <v>220</v>
      </c>
      <c r="G45" s="45">
        <v>2000</v>
      </c>
      <c r="H45" s="19">
        <f t="shared" si="2"/>
        <v>18560.103428571405</v>
      </c>
      <c r="I45" t="s">
        <v>24</v>
      </c>
    </row>
    <row r="46" spans="1:9" x14ac:dyDescent="0.25">
      <c r="A46" s="44" t="s">
        <v>223</v>
      </c>
      <c r="B46" s="3">
        <v>45703</v>
      </c>
      <c r="C46" s="4" t="s">
        <v>9</v>
      </c>
      <c r="D46" t="s">
        <v>8</v>
      </c>
      <c r="E46" t="s">
        <v>10</v>
      </c>
      <c r="F46" s="44" t="s">
        <v>223</v>
      </c>
      <c r="G46" s="46">
        <v>800</v>
      </c>
      <c r="H46" s="19">
        <f t="shared" si="2"/>
        <v>17760.103428571405</v>
      </c>
      <c r="I46" t="s">
        <v>24</v>
      </c>
    </row>
    <row r="47" spans="1:9" x14ac:dyDescent="0.25">
      <c r="A47" s="44" t="s">
        <v>224</v>
      </c>
      <c r="B47" s="3">
        <v>45703</v>
      </c>
      <c r="C47" s="4" t="s">
        <v>9</v>
      </c>
      <c r="D47" t="s">
        <v>8</v>
      </c>
      <c r="E47" t="s">
        <v>10</v>
      </c>
      <c r="F47" s="44" t="s">
        <v>224</v>
      </c>
      <c r="G47" s="46">
        <f>160+800</f>
        <v>960</v>
      </c>
      <c r="H47" s="19">
        <f t="shared" si="2"/>
        <v>16800.103428571405</v>
      </c>
      <c r="I47" t="s">
        <v>24</v>
      </c>
    </row>
    <row r="48" spans="1:9" x14ac:dyDescent="0.25">
      <c r="A48" s="44" t="s">
        <v>228</v>
      </c>
      <c r="B48" s="3">
        <v>45703</v>
      </c>
      <c r="C48" s="4" t="s">
        <v>9</v>
      </c>
      <c r="D48" t="s">
        <v>8</v>
      </c>
      <c r="E48" t="s">
        <v>10</v>
      </c>
      <c r="F48" s="44" t="s">
        <v>228</v>
      </c>
      <c r="G48" s="46">
        <v>1000</v>
      </c>
      <c r="H48" s="19">
        <f t="shared" si="2"/>
        <v>15800.103428571405</v>
      </c>
      <c r="I48" t="s">
        <v>24</v>
      </c>
    </row>
    <row r="49" spans="1:10" x14ac:dyDescent="0.25">
      <c r="A49" s="44" t="s">
        <v>225</v>
      </c>
      <c r="B49" s="3">
        <v>45705</v>
      </c>
      <c r="C49" s="4" t="s">
        <v>9</v>
      </c>
      <c r="D49" t="s">
        <v>8</v>
      </c>
      <c r="E49" t="s">
        <v>10</v>
      </c>
      <c r="F49" s="44" t="s">
        <v>225</v>
      </c>
      <c r="G49" s="46">
        <v>5229.6400000000003</v>
      </c>
      <c r="H49" s="19">
        <f t="shared" si="2"/>
        <v>10570.463428571406</v>
      </c>
      <c r="I49" t="s">
        <v>24</v>
      </c>
    </row>
    <row r="50" spans="1:10" x14ac:dyDescent="0.25">
      <c r="A50" t="s">
        <v>25</v>
      </c>
      <c r="B50" s="3">
        <v>45705</v>
      </c>
      <c r="C50" s="4" t="s">
        <v>9</v>
      </c>
      <c r="D50" t="s">
        <v>8</v>
      </c>
      <c r="E50" t="s">
        <v>10</v>
      </c>
      <c r="F50" t="s">
        <v>25</v>
      </c>
      <c r="G50" s="46">
        <v>400</v>
      </c>
      <c r="H50" s="19">
        <f t="shared" si="2"/>
        <v>10170.463428571406</v>
      </c>
      <c r="I50" t="s">
        <v>24</v>
      </c>
    </row>
    <row r="51" spans="1:10" x14ac:dyDescent="0.25">
      <c r="A51" s="44" t="s">
        <v>229</v>
      </c>
      <c r="B51" s="3">
        <v>45705</v>
      </c>
      <c r="C51" s="4" t="s">
        <v>9</v>
      </c>
      <c r="D51" t="s">
        <v>8</v>
      </c>
      <c r="E51" t="s">
        <v>10</v>
      </c>
      <c r="F51" s="44" t="s">
        <v>229</v>
      </c>
      <c r="G51" s="46">
        <v>6189</v>
      </c>
      <c r="H51" s="19">
        <f t="shared" si="2"/>
        <v>3981.4634285714055</v>
      </c>
      <c r="I51" t="s">
        <v>24</v>
      </c>
    </row>
    <row r="52" spans="1:10" x14ac:dyDescent="0.25">
      <c r="A52" t="s">
        <v>25</v>
      </c>
      <c r="B52" s="3">
        <v>45706</v>
      </c>
      <c r="C52" s="4" t="s">
        <v>9</v>
      </c>
      <c r="D52" t="s">
        <v>8</v>
      </c>
      <c r="E52" t="s">
        <v>10</v>
      </c>
      <c r="F52" t="s">
        <v>25</v>
      </c>
      <c r="G52" s="5">
        <v>400</v>
      </c>
      <c r="H52" s="19">
        <f t="shared" si="2"/>
        <v>3581.4634285714055</v>
      </c>
      <c r="I52" t="s">
        <v>24</v>
      </c>
    </row>
    <row r="53" spans="1:10" x14ac:dyDescent="0.25">
      <c r="A53" s="44" t="s">
        <v>209</v>
      </c>
      <c r="B53" s="3">
        <v>45706</v>
      </c>
      <c r="C53" s="4" t="s">
        <v>9</v>
      </c>
      <c r="D53" t="s">
        <v>8</v>
      </c>
      <c r="E53" t="s">
        <v>10</v>
      </c>
      <c r="F53" s="44" t="s">
        <v>41</v>
      </c>
      <c r="G53" s="46">
        <v>350</v>
      </c>
      <c r="H53" s="19">
        <f t="shared" si="2"/>
        <v>3231.4634285714055</v>
      </c>
      <c r="I53" t="s">
        <v>24</v>
      </c>
    </row>
    <row r="54" spans="1:10" x14ac:dyDescent="0.25">
      <c r="A54" t="s">
        <v>230</v>
      </c>
      <c r="B54" s="3">
        <v>45707</v>
      </c>
      <c r="C54" s="4" t="s">
        <v>9</v>
      </c>
      <c r="D54" t="s">
        <v>8</v>
      </c>
      <c r="E54" t="s">
        <v>10</v>
      </c>
      <c r="F54" t="s">
        <v>230</v>
      </c>
      <c r="G54" s="46">
        <v>2136</v>
      </c>
      <c r="H54" s="19">
        <f t="shared" si="2"/>
        <v>1095.4634285714055</v>
      </c>
      <c r="I54" t="s">
        <v>24</v>
      </c>
      <c r="J54" s="19"/>
    </row>
    <row r="55" spans="1:10" x14ac:dyDescent="0.25">
      <c r="A55" s="44" t="s">
        <v>235</v>
      </c>
      <c r="B55" s="3">
        <v>45707</v>
      </c>
      <c r="C55" s="4" t="s">
        <v>9</v>
      </c>
      <c r="D55" t="s">
        <v>8</v>
      </c>
      <c r="E55" t="s">
        <v>10</v>
      </c>
      <c r="F55" s="44" t="s">
        <v>235</v>
      </c>
      <c r="G55" s="46">
        <v>85</v>
      </c>
      <c r="H55" s="19">
        <f t="shared" si="2"/>
        <v>1010.4634285714055</v>
      </c>
      <c r="I55" t="s">
        <v>24</v>
      </c>
      <c r="J55" s="19"/>
    </row>
    <row r="56" spans="1:10" x14ac:dyDescent="0.25">
      <c r="A56" t="s">
        <v>25</v>
      </c>
      <c r="B56" s="3">
        <v>45708</v>
      </c>
      <c r="C56" s="4" t="s">
        <v>9</v>
      </c>
      <c r="D56" t="s">
        <v>8</v>
      </c>
      <c r="E56" t="s">
        <v>10</v>
      </c>
      <c r="F56" t="s">
        <v>25</v>
      </c>
      <c r="G56" s="46">
        <v>400</v>
      </c>
      <c r="H56" s="19">
        <f t="shared" si="2"/>
        <v>610.46342857140553</v>
      </c>
      <c r="I56" t="s">
        <v>24</v>
      </c>
    </row>
    <row r="57" spans="1:10" x14ac:dyDescent="0.25">
      <c r="A57" s="44" t="s">
        <v>241</v>
      </c>
      <c r="B57" s="3">
        <v>45708</v>
      </c>
      <c r="C57" s="4" t="s">
        <v>9</v>
      </c>
      <c r="D57" t="s">
        <v>8</v>
      </c>
      <c r="E57" t="s">
        <v>10</v>
      </c>
      <c r="F57" s="44" t="s">
        <v>241</v>
      </c>
      <c r="G57" s="46">
        <v>250</v>
      </c>
      <c r="H57" s="19">
        <f t="shared" si="2"/>
        <v>360.46342857140553</v>
      </c>
      <c r="I57" t="s">
        <v>24</v>
      </c>
    </row>
    <row r="58" spans="1:10" x14ac:dyDescent="0.25">
      <c r="A58" s="30" t="s">
        <v>233</v>
      </c>
      <c r="B58" s="31">
        <v>45708</v>
      </c>
      <c r="C58" s="33" t="s">
        <v>234</v>
      </c>
      <c r="D58" s="30" t="s">
        <v>8</v>
      </c>
      <c r="E58" s="30" t="s">
        <v>10</v>
      </c>
      <c r="F58" s="30" t="s">
        <v>233</v>
      </c>
      <c r="G58" s="32">
        <v>500</v>
      </c>
      <c r="H58" s="32">
        <f>+G58+H57</f>
        <v>860.46342857140553</v>
      </c>
      <c r="I58" s="30" t="s">
        <v>24</v>
      </c>
    </row>
    <row r="59" spans="1:10" x14ac:dyDescent="0.25">
      <c r="A59" t="s">
        <v>25</v>
      </c>
      <c r="B59" s="3">
        <v>45709</v>
      </c>
      <c r="C59" s="4" t="s">
        <v>9</v>
      </c>
      <c r="D59" t="s">
        <v>8</v>
      </c>
      <c r="E59" t="s">
        <v>10</v>
      </c>
      <c r="F59" t="s">
        <v>25</v>
      </c>
      <c r="G59" s="46">
        <v>400</v>
      </c>
      <c r="H59" s="19">
        <f>+H58-G59</f>
        <v>460.46342857140553</v>
      </c>
      <c r="I59" t="s">
        <v>24</v>
      </c>
    </row>
    <row r="60" spans="1:10" x14ac:dyDescent="0.25">
      <c r="A60" t="s">
        <v>240</v>
      </c>
      <c r="B60" s="3">
        <v>45709</v>
      </c>
      <c r="C60" s="4" t="s">
        <v>9</v>
      </c>
      <c r="D60" t="s">
        <v>8</v>
      </c>
      <c r="E60" t="s">
        <v>10</v>
      </c>
      <c r="F60" t="s">
        <v>240</v>
      </c>
      <c r="G60" s="46">
        <v>174</v>
      </c>
      <c r="H60" s="19">
        <f>+H59-G60</f>
        <v>286.46342857140553</v>
      </c>
      <c r="I60" t="s">
        <v>24</v>
      </c>
    </row>
    <row r="61" spans="1:10" x14ac:dyDescent="0.25">
      <c r="A61" s="30" t="s">
        <v>232</v>
      </c>
      <c r="B61" s="31">
        <v>45709</v>
      </c>
      <c r="C61" s="33">
        <v>49033</v>
      </c>
      <c r="D61" s="30" t="s">
        <v>8</v>
      </c>
      <c r="E61" s="30" t="s">
        <v>10</v>
      </c>
      <c r="F61" s="30" t="s">
        <v>232</v>
      </c>
      <c r="G61" s="32">
        <v>108137</v>
      </c>
      <c r="H61" s="32">
        <f>+G61+H60</f>
        <v>108423.46342857141</v>
      </c>
      <c r="I61" s="30" t="s">
        <v>24</v>
      </c>
    </row>
    <row r="62" spans="1:10" x14ac:dyDescent="0.25">
      <c r="A62" t="s">
        <v>209</v>
      </c>
      <c r="B62" s="3">
        <v>45709</v>
      </c>
      <c r="C62" s="4" t="s">
        <v>9</v>
      </c>
      <c r="D62" t="s">
        <v>8</v>
      </c>
      <c r="E62" t="s">
        <v>10</v>
      </c>
      <c r="F62" t="s">
        <v>236</v>
      </c>
      <c r="G62" s="46">
        <v>350</v>
      </c>
      <c r="H62" s="19">
        <f>+H61-G62</f>
        <v>108073.46342857141</v>
      </c>
      <c r="I62" t="s">
        <v>24</v>
      </c>
    </row>
    <row r="63" spans="1:10" x14ac:dyDescent="0.25">
      <c r="A63" t="s">
        <v>26</v>
      </c>
      <c r="B63" s="3">
        <v>45709</v>
      </c>
      <c r="C63" s="4" t="s">
        <v>9</v>
      </c>
      <c r="D63" t="s">
        <v>8</v>
      </c>
      <c r="E63" t="s">
        <v>10</v>
      </c>
      <c r="F63" t="s">
        <v>26</v>
      </c>
      <c r="G63" s="46">
        <v>46610.95</v>
      </c>
      <c r="H63" s="19">
        <f t="shared" ref="H63:H78" si="3">+H62-G63</f>
        <v>61462.513428571416</v>
      </c>
      <c r="I63" t="s">
        <v>24</v>
      </c>
    </row>
    <row r="64" spans="1:10" x14ac:dyDescent="0.25">
      <c r="A64" t="s">
        <v>242</v>
      </c>
      <c r="B64" s="3">
        <v>45709</v>
      </c>
      <c r="C64" s="4" t="s">
        <v>9</v>
      </c>
      <c r="D64" t="s">
        <v>8</v>
      </c>
      <c r="E64" t="s">
        <v>10</v>
      </c>
      <c r="F64" t="s">
        <v>242</v>
      </c>
      <c r="G64" s="46">
        <v>899</v>
      </c>
      <c r="H64" s="19">
        <f t="shared" si="3"/>
        <v>60563.513428571416</v>
      </c>
      <c r="I64" t="s">
        <v>24</v>
      </c>
    </row>
    <row r="65" spans="1:9" x14ac:dyDescent="0.25">
      <c r="A65" t="s">
        <v>179</v>
      </c>
      <c r="B65" s="3">
        <v>45709</v>
      </c>
      <c r="C65" s="4" t="s">
        <v>9</v>
      </c>
      <c r="D65" t="s">
        <v>8</v>
      </c>
      <c r="E65" t="s">
        <v>10</v>
      </c>
      <c r="F65" t="s">
        <v>179</v>
      </c>
      <c r="G65" s="47">
        <v>4000</v>
      </c>
      <c r="H65" s="19">
        <f t="shared" si="3"/>
        <v>56563.513428571416</v>
      </c>
      <c r="I65" t="s">
        <v>24</v>
      </c>
    </row>
    <row r="66" spans="1:9" x14ac:dyDescent="0.25">
      <c r="A66" t="s">
        <v>245</v>
      </c>
      <c r="B66" s="3">
        <v>45709</v>
      </c>
      <c r="C66" s="4" t="s">
        <v>9</v>
      </c>
      <c r="D66" t="s">
        <v>8</v>
      </c>
      <c r="E66" t="s">
        <v>10</v>
      </c>
      <c r="F66" t="s">
        <v>245</v>
      </c>
      <c r="G66" s="5">
        <v>750</v>
      </c>
      <c r="H66" s="19">
        <f t="shared" si="3"/>
        <v>55813.513428571416</v>
      </c>
      <c r="I66" t="s">
        <v>24</v>
      </c>
    </row>
    <row r="67" spans="1:9" x14ac:dyDescent="0.25">
      <c r="A67" t="s">
        <v>25</v>
      </c>
      <c r="B67" s="3">
        <v>45712</v>
      </c>
      <c r="C67" s="4" t="s">
        <v>9</v>
      </c>
      <c r="D67" t="s">
        <v>8</v>
      </c>
      <c r="E67" t="s">
        <v>10</v>
      </c>
      <c r="F67" t="s">
        <v>25</v>
      </c>
      <c r="G67" s="5">
        <v>400</v>
      </c>
      <c r="H67" s="19">
        <f t="shared" si="3"/>
        <v>55413.513428571416</v>
      </c>
      <c r="I67" t="s">
        <v>24</v>
      </c>
    </row>
    <row r="68" spans="1:9" x14ac:dyDescent="0.25">
      <c r="A68" t="s">
        <v>237</v>
      </c>
      <c r="B68" s="3">
        <v>45713</v>
      </c>
      <c r="C68" s="4" t="s">
        <v>9</v>
      </c>
      <c r="D68" t="s">
        <v>8</v>
      </c>
      <c r="E68" t="s">
        <v>10</v>
      </c>
      <c r="F68" t="s">
        <v>237</v>
      </c>
      <c r="G68" s="5">
        <v>50000</v>
      </c>
      <c r="H68" s="19">
        <f t="shared" si="3"/>
        <v>5413.5134285714157</v>
      </c>
      <c r="I68" t="s">
        <v>24</v>
      </c>
    </row>
    <row r="69" spans="1:9" x14ac:dyDescent="0.25">
      <c r="A69" t="s">
        <v>25</v>
      </c>
      <c r="B69" s="3">
        <v>45713</v>
      </c>
      <c r="C69" s="4" t="s">
        <v>9</v>
      </c>
      <c r="D69" t="s">
        <v>8</v>
      </c>
      <c r="E69" t="s">
        <v>10</v>
      </c>
      <c r="F69" t="s">
        <v>25</v>
      </c>
      <c r="G69" s="5">
        <v>400</v>
      </c>
      <c r="H69" s="19">
        <f t="shared" si="3"/>
        <v>5013.5134285714157</v>
      </c>
      <c r="I69" t="s">
        <v>24</v>
      </c>
    </row>
    <row r="70" spans="1:9" x14ac:dyDescent="0.25">
      <c r="A70" t="s">
        <v>235</v>
      </c>
      <c r="B70" s="3">
        <v>45713</v>
      </c>
      <c r="C70" s="4" t="s">
        <v>9</v>
      </c>
      <c r="D70" t="s">
        <v>8</v>
      </c>
      <c r="E70" t="s">
        <v>10</v>
      </c>
      <c r="F70" t="s">
        <v>235</v>
      </c>
      <c r="G70" s="5">
        <f>7*17</f>
        <v>119</v>
      </c>
      <c r="H70" s="19">
        <f t="shared" si="3"/>
        <v>4894.5134285714157</v>
      </c>
      <c r="I70" t="s">
        <v>24</v>
      </c>
    </row>
    <row r="71" spans="1:9" x14ac:dyDescent="0.25">
      <c r="A71" t="s">
        <v>209</v>
      </c>
      <c r="B71" s="3">
        <v>45713</v>
      </c>
      <c r="C71" s="4" t="s">
        <v>9</v>
      </c>
      <c r="D71" t="s">
        <v>8</v>
      </c>
      <c r="E71" t="s">
        <v>10</v>
      </c>
      <c r="F71" t="s">
        <v>236</v>
      </c>
      <c r="G71" s="46">
        <v>350</v>
      </c>
      <c r="H71" s="19">
        <f t="shared" si="3"/>
        <v>4544.5134285714157</v>
      </c>
      <c r="I71" t="s">
        <v>24</v>
      </c>
    </row>
    <row r="72" spans="1:9" x14ac:dyDescent="0.25">
      <c r="A72" t="s">
        <v>238</v>
      </c>
      <c r="B72" s="3">
        <v>45714</v>
      </c>
      <c r="C72" s="4" t="s">
        <v>9</v>
      </c>
      <c r="D72" t="s">
        <v>8</v>
      </c>
      <c r="E72" t="s">
        <v>10</v>
      </c>
      <c r="F72" t="s">
        <v>238</v>
      </c>
      <c r="G72" s="5">
        <v>1500</v>
      </c>
      <c r="H72" s="19">
        <f t="shared" si="3"/>
        <v>3044.5134285714157</v>
      </c>
      <c r="I72" t="s">
        <v>24</v>
      </c>
    </row>
    <row r="73" spans="1:9" x14ac:dyDescent="0.25">
      <c r="A73" t="s">
        <v>239</v>
      </c>
      <c r="B73" s="3">
        <v>45714</v>
      </c>
      <c r="C73" s="4" t="s">
        <v>9</v>
      </c>
      <c r="D73" t="s">
        <v>8</v>
      </c>
      <c r="E73" t="s">
        <v>10</v>
      </c>
      <c r="F73" t="s">
        <v>239</v>
      </c>
      <c r="G73" s="5">
        <v>200</v>
      </c>
      <c r="H73" s="19">
        <f t="shared" si="3"/>
        <v>2844.5134285714157</v>
      </c>
      <c r="I73" t="s">
        <v>24</v>
      </c>
    </row>
    <row r="74" spans="1:9" x14ac:dyDescent="0.25">
      <c r="A74" t="s">
        <v>145</v>
      </c>
      <c r="B74" s="3">
        <v>45715</v>
      </c>
      <c r="C74" s="4" t="s">
        <v>9</v>
      </c>
      <c r="D74" t="s">
        <v>8</v>
      </c>
      <c r="E74" t="s">
        <v>10</v>
      </c>
      <c r="F74" t="s">
        <v>145</v>
      </c>
      <c r="G74" s="5">
        <v>200</v>
      </c>
      <c r="H74" s="19">
        <f t="shared" si="3"/>
        <v>2644.5134285714157</v>
      </c>
      <c r="I74" t="s">
        <v>24</v>
      </c>
    </row>
    <row r="75" spans="1:9" x14ac:dyDescent="0.25">
      <c r="A75" t="s">
        <v>25</v>
      </c>
      <c r="B75" s="3">
        <v>45715</v>
      </c>
      <c r="C75" s="4" t="s">
        <v>9</v>
      </c>
      <c r="D75" t="s">
        <v>8</v>
      </c>
      <c r="E75" t="s">
        <v>10</v>
      </c>
      <c r="F75" t="s">
        <v>25</v>
      </c>
      <c r="G75" s="5">
        <v>400</v>
      </c>
      <c r="H75" s="19">
        <f t="shared" si="3"/>
        <v>2244.5134285714157</v>
      </c>
      <c r="I75" t="s">
        <v>24</v>
      </c>
    </row>
    <row r="76" spans="1:9" x14ac:dyDescent="0.25">
      <c r="A76" t="s">
        <v>32</v>
      </c>
      <c r="B76" s="3">
        <v>45715</v>
      </c>
      <c r="C76" s="4" t="s">
        <v>9</v>
      </c>
      <c r="D76" t="s">
        <v>8</v>
      </c>
      <c r="E76" t="s">
        <v>10</v>
      </c>
      <c r="F76" t="s">
        <v>32</v>
      </c>
      <c r="G76" s="5">
        <v>399</v>
      </c>
      <c r="H76" s="19">
        <f t="shared" si="3"/>
        <v>1845.5134285714157</v>
      </c>
      <c r="I76" t="s">
        <v>24</v>
      </c>
    </row>
    <row r="77" spans="1:9" x14ac:dyDescent="0.25">
      <c r="A77" t="s">
        <v>247</v>
      </c>
      <c r="B77" s="3">
        <v>45716</v>
      </c>
      <c r="C77" s="4" t="s">
        <v>9</v>
      </c>
      <c r="D77" t="s">
        <v>8</v>
      </c>
      <c r="E77" t="s">
        <v>10</v>
      </c>
      <c r="F77" t="s">
        <v>247</v>
      </c>
      <c r="G77" s="5">
        <v>185</v>
      </c>
      <c r="H77" s="19">
        <f t="shared" si="3"/>
        <v>1660.5134285714157</v>
      </c>
      <c r="I77" t="s">
        <v>24</v>
      </c>
    </row>
    <row r="78" spans="1:9" x14ac:dyDescent="0.25">
      <c r="A78" t="s">
        <v>25</v>
      </c>
      <c r="B78" s="3">
        <v>45716</v>
      </c>
      <c r="C78" s="4" t="s">
        <v>9</v>
      </c>
      <c r="D78" t="s">
        <v>8</v>
      </c>
      <c r="E78" t="s">
        <v>10</v>
      </c>
      <c r="F78" t="s">
        <v>25</v>
      </c>
      <c r="G78" s="5">
        <v>400</v>
      </c>
      <c r="H78" s="19">
        <f t="shared" si="3"/>
        <v>1260.5134285714157</v>
      </c>
      <c r="I78" t="s">
        <v>24</v>
      </c>
    </row>
    <row r="79" spans="1:9" x14ac:dyDescent="0.25">
      <c r="A79" s="30" t="s">
        <v>246</v>
      </c>
      <c r="B79" s="31">
        <v>45716</v>
      </c>
      <c r="C79" s="33">
        <v>49184</v>
      </c>
      <c r="D79" s="30" t="s">
        <v>8</v>
      </c>
      <c r="E79" s="30" t="s">
        <v>10</v>
      </c>
      <c r="F79" s="30" t="s">
        <v>246</v>
      </c>
      <c r="G79" s="32">
        <v>192573</v>
      </c>
      <c r="H79" s="32">
        <f>+G79+H78</f>
        <v>193833.5134285714</v>
      </c>
      <c r="I79" s="30" t="s">
        <v>24</v>
      </c>
    </row>
    <row r="80" spans="1:9" x14ac:dyDescent="0.25">
      <c r="A80" t="s">
        <v>26</v>
      </c>
      <c r="B80" s="3">
        <v>45716</v>
      </c>
      <c r="C80" s="4" t="s">
        <v>9</v>
      </c>
      <c r="D80" t="s">
        <v>8</v>
      </c>
      <c r="E80" t="s">
        <v>10</v>
      </c>
      <c r="F80" t="s">
        <v>26</v>
      </c>
      <c r="G80" s="5">
        <v>48407.95</v>
      </c>
      <c r="H80" s="19">
        <f>+H79-G80</f>
        <v>145425.56342857139</v>
      </c>
      <c r="I80" t="s">
        <v>24</v>
      </c>
    </row>
    <row r="81" spans="1:11" x14ac:dyDescent="0.25">
      <c r="A81" t="s">
        <v>34</v>
      </c>
      <c r="B81" s="3">
        <v>45716</v>
      </c>
      <c r="C81" s="4" t="s">
        <v>9</v>
      </c>
      <c r="D81" t="s">
        <v>8</v>
      </c>
      <c r="E81" t="s">
        <v>10</v>
      </c>
      <c r="F81" t="s">
        <v>34</v>
      </c>
      <c r="G81" s="5">
        <f>65970.65-2826.21</f>
        <v>63144.439999999995</v>
      </c>
      <c r="H81" s="19">
        <f t="shared" ref="H81:H89" si="4">+H80-G81</f>
        <v>82281.123428571387</v>
      </c>
      <c r="I81" t="s">
        <v>24</v>
      </c>
    </row>
    <row r="82" spans="1:11" x14ac:dyDescent="0.25">
      <c r="A82" t="s">
        <v>248</v>
      </c>
      <c r="B82" s="3">
        <v>45716</v>
      </c>
      <c r="C82" s="4" t="s">
        <v>9</v>
      </c>
      <c r="D82" t="s">
        <v>8</v>
      </c>
      <c r="E82" t="s">
        <v>10</v>
      </c>
      <c r="F82" t="s">
        <v>248</v>
      </c>
      <c r="G82" s="5">
        <v>14422.858689103448</v>
      </c>
      <c r="H82" s="19">
        <f t="shared" si="4"/>
        <v>67858.264739467937</v>
      </c>
      <c r="I82" t="s">
        <v>24</v>
      </c>
    </row>
    <row r="83" spans="1:11" x14ac:dyDescent="0.25">
      <c r="A83" t="s">
        <v>249</v>
      </c>
      <c r="B83" s="3">
        <v>45716</v>
      </c>
      <c r="C83" s="4" t="s">
        <v>9</v>
      </c>
      <c r="D83" t="s">
        <v>8</v>
      </c>
      <c r="E83" t="s">
        <v>10</v>
      </c>
      <c r="F83" t="s">
        <v>249</v>
      </c>
      <c r="G83" s="5">
        <v>54676.983141517238</v>
      </c>
      <c r="H83" s="19">
        <f t="shared" si="4"/>
        <v>13181.2815979507</v>
      </c>
      <c r="I83" t="s">
        <v>24</v>
      </c>
    </row>
    <row r="84" spans="1:11" x14ac:dyDescent="0.25">
      <c r="A84" t="s">
        <v>250</v>
      </c>
      <c r="B84" s="3">
        <v>45716</v>
      </c>
      <c r="C84" s="4" t="s">
        <v>9</v>
      </c>
      <c r="D84" t="s">
        <v>8</v>
      </c>
      <c r="E84" t="s">
        <v>10</v>
      </c>
      <c r="F84" t="s">
        <v>250</v>
      </c>
      <c r="G84" s="5">
        <f>250+250+400</f>
        <v>900</v>
      </c>
      <c r="H84" s="19">
        <f t="shared" si="4"/>
        <v>12281.2815979507</v>
      </c>
      <c r="I84" t="s">
        <v>24</v>
      </c>
    </row>
    <row r="85" spans="1:11" x14ac:dyDescent="0.25">
      <c r="A85" t="s">
        <v>33</v>
      </c>
      <c r="B85" s="3">
        <v>45716</v>
      </c>
      <c r="C85" s="4" t="s">
        <v>9</v>
      </c>
      <c r="D85" t="s">
        <v>8</v>
      </c>
      <c r="E85" t="s">
        <v>10</v>
      </c>
      <c r="F85" t="s">
        <v>251</v>
      </c>
      <c r="G85" s="5">
        <v>76</v>
      </c>
      <c r="H85" s="19">
        <f t="shared" si="4"/>
        <v>12205.2815979507</v>
      </c>
      <c r="I85" t="s">
        <v>24</v>
      </c>
    </row>
    <row r="86" spans="1:11" x14ac:dyDescent="0.25">
      <c r="A86" t="s">
        <v>242</v>
      </c>
      <c r="B86" s="3">
        <v>45716</v>
      </c>
      <c r="C86" s="4" t="s">
        <v>9</v>
      </c>
      <c r="D86" t="s">
        <v>8</v>
      </c>
      <c r="E86" t="s">
        <v>10</v>
      </c>
      <c r="F86" t="s">
        <v>242</v>
      </c>
      <c r="G86" s="5">
        <v>899</v>
      </c>
      <c r="H86" s="19">
        <f t="shared" si="4"/>
        <v>11306.2815979507</v>
      </c>
      <c r="I86" t="s">
        <v>24</v>
      </c>
    </row>
    <row r="87" spans="1:11" x14ac:dyDescent="0.25">
      <c r="A87" t="s">
        <v>252</v>
      </c>
      <c r="B87" s="3">
        <v>45716</v>
      </c>
      <c r="C87" s="4" t="s">
        <v>9</v>
      </c>
      <c r="D87" t="s">
        <v>8</v>
      </c>
      <c r="E87" t="s">
        <v>10</v>
      </c>
      <c r="F87" t="s">
        <v>252</v>
      </c>
      <c r="G87" s="5">
        <v>1276</v>
      </c>
      <c r="H87" s="19">
        <f t="shared" si="4"/>
        <v>10030.2815979507</v>
      </c>
      <c r="I87" t="s">
        <v>24</v>
      </c>
    </row>
    <row r="88" spans="1:11" x14ac:dyDescent="0.25">
      <c r="A88" t="s">
        <v>44</v>
      </c>
      <c r="B88" s="3">
        <v>45716</v>
      </c>
      <c r="C88" s="4" t="s">
        <v>9</v>
      </c>
      <c r="D88" t="s">
        <v>8</v>
      </c>
      <c r="E88" t="s">
        <v>10</v>
      </c>
      <c r="F88" t="s">
        <v>44</v>
      </c>
      <c r="G88" s="5">
        <v>2000</v>
      </c>
      <c r="H88" s="19">
        <f t="shared" si="4"/>
        <v>8030.2815979506995</v>
      </c>
      <c r="I88" t="s">
        <v>24</v>
      </c>
    </row>
    <row r="89" spans="1:11" x14ac:dyDescent="0.25">
      <c r="A89" t="s">
        <v>260</v>
      </c>
      <c r="B89" s="3">
        <v>45716</v>
      </c>
      <c r="C89" s="4" t="s">
        <v>9</v>
      </c>
      <c r="D89" t="s">
        <v>8</v>
      </c>
      <c r="E89" t="s">
        <v>10</v>
      </c>
      <c r="F89" t="s">
        <v>260</v>
      </c>
      <c r="G89" s="5">
        <v>535</v>
      </c>
      <c r="H89" s="19">
        <f t="shared" si="4"/>
        <v>7495.2815979506995</v>
      </c>
      <c r="I89" t="s">
        <v>24</v>
      </c>
      <c r="K89" s="19"/>
    </row>
    <row r="95" spans="1:11" x14ac:dyDescent="0.25">
      <c r="J95" s="19"/>
    </row>
    <row r="98" spans="8:8" x14ac:dyDescent="0.25">
      <c r="H98" s="19"/>
    </row>
  </sheetData>
  <autoFilter ref="A1:I78" xr:uid="{6AAE8AE4-ADE4-40D8-BAF0-32249B408E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5</vt:i4>
      </vt:variant>
    </vt:vector>
  </HeadingPairs>
  <TitlesOfParts>
    <vt:vector size="35" baseType="lpstr">
      <vt:lpstr>GASTOS DICIEMBRE 2024</vt:lpstr>
      <vt:lpstr>RESUMEN DIC 2024</vt:lpstr>
      <vt:lpstr>GASTOS DIC 2024</vt:lpstr>
      <vt:lpstr>GASTOS ENERO 2025</vt:lpstr>
      <vt:lpstr>RESUMEN ENE 2025</vt:lpstr>
      <vt:lpstr>GASTOS ENE 2025</vt:lpstr>
      <vt:lpstr>GASTOS FEBRERO 2025</vt:lpstr>
      <vt:lpstr>RESUMEN FEB 2025</vt:lpstr>
      <vt:lpstr>GASTOS FEB 2025</vt:lpstr>
      <vt:lpstr>GASTOS MARZO 2025</vt:lpstr>
      <vt:lpstr>RESUMEN MZO 2025</vt:lpstr>
      <vt:lpstr>GASTOS MZO 2025</vt:lpstr>
      <vt:lpstr>GASTOS ABRIL 2025</vt:lpstr>
      <vt:lpstr>RESUMEN ABR 2025</vt:lpstr>
      <vt:lpstr>GASTOS ABR 2025</vt:lpstr>
      <vt:lpstr>GASTOS MAYO 2025</vt:lpstr>
      <vt:lpstr>RESUMEN MAY 2025</vt:lpstr>
      <vt:lpstr>GASTOS MAY 2025</vt:lpstr>
      <vt:lpstr>GASTOS JUNIO 2025</vt:lpstr>
      <vt:lpstr>RESUMEN JUN 2025</vt:lpstr>
      <vt:lpstr>GASTOS JUN 2025</vt:lpstr>
      <vt:lpstr>GASTOS JULIO 2025</vt:lpstr>
      <vt:lpstr>GASTOS JUL 2025</vt:lpstr>
      <vt:lpstr>RESUMEN JULIO</vt:lpstr>
      <vt:lpstr>GASTOS AGOSTO 2025</vt:lpstr>
      <vt:lpstr>GASTOS AGOSTO 25</vt:lpstr>
      <vt:lpstr>RESUMEN AGOSTO</vt:lpstr>
      <vt:lpstr>CAJA CHICA</vt:lpstr>
      <vt:lpstr>Hoja2</vt:lpstr>
      <vt:lpstr>Hoja1</vt:lpstr>
      <vt:lpstr>'GASTOS ABRIL 2025'!Área_de_impresión</vt:lpstr>
      <vt:lpstr>'GASTOS AGOSTO 25'!Área_de_impresión</vt:lpstr>
      <vt:lpstr>'GASTOS JUL 2025'!Área_de_impresión</vt:lpstr>
      <vt:lpstr>'GASTOS JUN 2025'!Área_de_impresión</vt:lpstr>
      <vt:lpstr>'GASTOS MZO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2025-07-30T21:20:44Z</cp:lastPrinted>
  <dcterms:created xsi:type="dcterms:W3CDTF">2023-12-27T16:36:07Z</dcterms:created>
  <dcterms:modified xsi:type="dcterms:W3CDTF">2025-08-15T00:44:36Z</dcterms:modified>
</cp:coreProperties>
</file>